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autoCompressPictures="0" defaultThemeVersion="124226"/>
  <mc:AlternateContent xmlns:mc="http://schemas.openxmlformats.org/markup-compatibility/2006">
    <mc:Choice Requires="x15">
      <x15ac:absPath xmlns:x15ac="http://schemas.microsoft.com/office/spreadsheetml/2010/11/ac" url="https://nexuscarbonfordevelopme.sharepoint.com/technical/Documents/1_Carbon projects/Nazava-Indonesia/Verification/MP2/Document submitted to SustainCert/2_round feedback/"/>
    </mc:Choice>
  </mc:AlternateContent>
  <xr:revisionPtr revIDLastSave="2203" documentId="8_{AD6FCAFD-413F-4B0B-836A-2D2495E33888}" xr6:coauthVersionLast="47" xr6:coauthVersionMax="47" xr10:uidLastSave="{82C56B8D-0837-4BBD-8547-FB7BEF4FB6CC}"/>
  <bookViews>
    <workbookView xWindow="-120" yWindow="-120" windowWidth="20730" windowHeight="11160" tabRatio="728" firstSheet="1" activeTab="2" xr2:uid="{8CCA827B-84C5-431D-A589-A2968A89A68D}"/>
  </bookViews>
  <sheets>
    <sheet name="fNRB_GS 1174" sheetId="37" state="hidden" r:id="rId1"/>
    <sheet name="Cover" sheetId="46" r:id="rId2"/>
    <sheet name="Summary" sheetId="47" r:id="rId3"/>
    <sheet name="ER_Cals_HH" sheetId="51" r:id="rId4"/>
    <sheet name="ERInput" sheetId="19" r:id="rId5"/>
    <sheet name="Sale_Actual&amp;forcast" sheetId="49" r:id="rId6"/>
    <sheet name="Prediction_US_Rate" sheetId="40" state="hidden" r:id="rId7"/>
    <sheet name="Survey_Results" sheetId="52" r:id="rId8"/>
    <sheet name="Employment" sheetId="54" r:id="rId9"/>
    <sheet name="Impact data" sheetId="45" state="hidden" r:id="rId10"/>
  </sheets>
  <externalReferences>
    <externalReference r:id="rId11"/>
    <externalReference r:id="rId12"/>
    <externalReference r:id="rId13"/>
  </externalReferences>
  <definedNames>
    <definedName name="__123Graph_D" localSheetId="3" hidden="1">[1]PkRp!#REF!</definedName>
    <definedName name="__123Graph_D" hidden="1">[1]PkRp!#REF!</definedName>
    <definedName name="_Fill" localSheetId="3" hidden="1">#REF!</definedName>
    <definedName name="_Fill" hidden="1">#REF!</definedName>
    <definedName name="_Key1" localSheetId="3" hidden="1">[2]L_23!#REF!</definedName>
    <definedName name="_Key1" hidden="1">[2]L_23!#REF!</definedName>
    <definedName name="_Order1" hidden="1">0</definedName>
    <definedName name="_Sort" localSheetId="3" hidden="1">[3]UshDeb00!#REF!</definedName>
    <definedName name="_Sort" hidden="1">[3]UshDeb00!#REF!</definedName>
    <definedName name="aa" hidden="1">{#N/A,#N/A,FALSE,"M.42"}</definedName>
    <definedName name="d" localSheetId="3" hidden="1">[3]UshDeb00!#REF!</definedName>
    <definedName name="d" hidden="1">[3]UshDeb00!#REF!</definedName>
    <definedName name="EE" hidden="1">{#N/A,#N/A,FALSE,"M.42"}</definedName>
    <definedName name="h" hidden="1">{#N/A,#N/A,FALSE,"M.31"}</definedName>
    <definedName name="ha" localSheetId="3" hidden="1">[2]L_23!#REF!</definedName>
    <definedName name="ha" hidden="1">[2]L_23!#REF!</definedName>
    <definedName name="HTML_CodePage" hidden="1">1252</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HD:HomePageStuff:New_Home_Page:datafile:ctryprem.html"</definedName>
    <definedName name="HTML_Title" hidden="1">"Country Risk Premiums"</definedName>
    <definedName name="k" hidden="1">{#N/A,#N/A,FALSE,"M.33"}</definedName>
    <definedName name="kinerja" hidden="1">{#N/A,#N/A,FALSE,"M.32"}</definedName>
    <definedName name="lamsd" hidden="1">{#N/A,#N/A,FALSE,"M.42"}</definedName>
    <definedName name="mj" hidden="1">{#N/A,#N/A,FALSE,"M.42"}</definedName>
    <definedName name="mmc" hidden="1">{#N/A,#N/A,FALSE,"M.42"}</definedName>
    <definedName name="mmd" hidden="1">{#N/A,#N/A,FALSE,"M.32"}</definedName>
    <definedName name="nnm" hidden="1">{#N/A,#N/A,FALSE,"M.43"}</definedName>
    <definedName name="nnnm" hidden="1">{#N/A,#N/A,FALSE,"M.42"}</definedName>
    <definedName name="p" hidden="1">{#N/A,#N/A,FALSE,"M.34"}</definedName>
    <definedName name="pp" hidden="1">{"'Sheet1'!$A$1:$H$145"}</definedName>
    <definedName name="prediksi_th03" hidden="1">{#N/A,#N/A,FALSE,"M.01";#N/A,#N/A,FALSE,"M.01"}</definedName>
    <definedName name="qqq" hidden="1">{#N/A,#N/A,FALSE,"M.42"}</definedName>
    <definedName name="qw" hidden="1">{#N/A,#N/A,FALSE,"M.33"}</definedName>
    <definedName name="s" hidden="1">{#N/A,#N/A,FALSE,"M.43"}</definedName>
    <definedName name="Scenarios" localSheetId="3">ER_Cals_HH!#REF!</definedName>
    <definedName name="Scenarios">#REF!</definedName>
    <definedName name="ss" hidden="1">{#N/A,#N/A,FALSE,"M.43"}</definedName>
    <definedName name="t" hidden="1">{#N/A,#N/A,FALSE,"M.02"}</definedName>
    <definedName name="u" hidden="1">{#N/A,#N/A,FALSE,"M.32"}</definedName>
    <definedName name="w" hidden="1">{#N/A,#N/A,FALSE,"M.01";#N/A,#N/A,FALSE,"M.01"}</definedName>
    <definedName name="wrn.M.01." hidden="1">{#N/A,#N/A,FALSE,"M.01"}</definedName>
    <definedName name="wrn.M.01D." hidden="1">{#N/A,#N/A,FALSE,"M.01";#N/A,#N/A,FALSE,"M.01"}</definedName>
    <definedName name="wrn.M.02." hidden="1">{#N/A,#N/A,FALSE,"M.02"}</definedName>
    <definedName name="wrn.M.31." hidden="1">{#N/A,#N/A,FALSE,"M.31"}</definedName>
    <definedName name="wrn.M.32." hidden="1">{#N/A,#N/A,FALSE,"M.32"}</definedName>
    <definedName name="wrn.M.33." hidden="1">{#N/A,#N/A,FALSE,"M.33"}</definedName>
    <definedName name="wrn.M.34." hidden="1">{#N/A,#N/A,FALSE,"M.34"}</definedName>
    <definedName name="wrn.M.41." hidden="1">{#N/A,#N/A,FALSE,"M.41"}</definedName>
    <definedName name="wrn.M.42" hidden="1">{#N/A,#N/A,FALSE,"M.41"}</definedName>
    <definedName name="wrn.M.42." hidden="1">{#N/A,#N/A,FALSE,"M.42"}</definedName>
    <definedName name="wrn.M.43." hidden="1">{#N/A,#N/A,FALSE,"M.43"}</definedName>
    <definedName name="wrn.PARA._.MARCO." hidden="1">{#N/A,#N/A,FALSE,"420-22 MOLIENDA";#N/A,#N/A,FALSE,"384-22 PREHOM. ADIT";#N/A,#N/A,FALSE,"560-23 MONT MEC ENFRIADOR";#N/A,#N/A,FALSE,"540-23 MONT MEC HORNO"}</definedName>
    <definedName name="x" hidden="1">{#N/A,#N/A,FALSE,"M.42"}</definedName>
    <definedName name="z" hidden="1">{#N/A,#N/A,FALSE,"M.01"}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6" i="47" l="1"/>
  <c r="F24" i="47"/>
  <c r="D52" i="49"/>
  <c r="DE199" i="51" l="1"/>
  <c r="DF199" i="51"/>
  <c r="DG199" i="51"/>
  <c r="DH199" i="51"/>
  <c r="DI199" i="51"/>
  <c r="DJ199" i="51"/>
  <c r="DK199" i="51"/>
  <c r="DL199" i="51"/>
  <c r="DM199" i="51"/>
  <c r="DN199" i="51"/>
  <c r="DO199" i="51"/>
  <c r="DP199" i="51"/>
  <c r="DQ199" i="51"/>
  <c r="DR199" i="51"/>
  <c r="DS199" i="51"/>
  <c r="DT199" i="51"/>
  <c r="DU199" i="51"/>
  <c r="DV199" i="51"/>
  <c r="DW199" i="51"/>
  <c r="DX199" i="51"/>
  <c r="DY199" i="51"/>
  <c r="DZ199" i="51"/>
  <c r="EA199" i="51"/>
  <c r="EB199" i="51"/>
  <c r="EC199" i="51"/>
  <c r="ED199" i="51"/>
  <c r="EE199" i="51"/>
  <c r="EF199" i="51"/>
  <c r="EG199" i="51"/>
  <c r="EH199" i="51"/>
  <c r="EI199" i="51"/>
  <c r="EJ199" i="51"/>
  <c r="EK199" i="51"/>
  <c r="EL199" i="51"/>
  <c r="EM199" i="51"/>
  <c r="EN199" i="51"/>
  <c r="DD199" i="51"/>
  <c r="G92" i="49" l="1"/>
  <c r="J3" i="54" l="1"/>
  <c r="J4" i="54"/>
  <c r="J5" i="54"/>
  <c r="I4" i="54"/>
  <c r="I5" i="54"/>
  <c r="I3" i="54"/>
  <c r="H3" i="54"/>
  <c r="H4" i="54"/>
  <c r="H5" i="54"/>
  <c r="G4" i="54"/>
  <c r="G5" i="54"/>
  <c r="G3" i="54"/>
  <c r="FM24" i="51"/>
  <c r="EO24" i="51"/>
  <c r="DD181" i="51"/>
  <c r="DD180" i="51"/>
  <c r="DD179" i="51"/>
  <c r="BO41" i="51"/>
  <c r="BO42" i="51"/>
  <c r="BO43" i="51"/>
  <c r="BO44" i="51"/>
  <c r="BO45" i="51"/>
  <c r="BO46" i="51"/>
  <c r="BO47" i="51"/>
  <c r="BO48" i="51"/>
  <c r="BO49" i="51"/>
  <c r="BO50" i="51"/>
  <c r="BO51" i="51"/>
  <c r="BO52" i="51"/>
  <c r="BO53" i="51"/>
  <c r="BO54" i="51"/>
  <c r="BO55" i="51"/>
  <c r="BO56" i="51"/>
  <c r="BO57" i="51"/>
  <c r="BO58" i="51"/>
  <c r="BO59" i="51"/>
  <c r="BO60" i="51"/>
  <c r="BO61" i="51"/>
  <c r="BO62" i="51"/>
  <c r="BO63" i="51"/>
  <c r="BO64" i="51"/>
  <c r="BO65" i="51"/>
  <c r="BO66" i="51"/>
  <c r="BO67" i="51"/>
  <c r="BO68" i="51"/>
  <c r="BO69" i="51"/>
  <c r="BO70" i="51"/>
  <c r="BO71" i="51"/>
  <c r="BO72" i="51"/>
  <c r="BO73" i="51"/>
  <c r="BO74" i="51"/>
  <c r="BO75" i="51"/>
  <c r="BO76" i="51"/>
  <c r="BO77" i="51"/>
  <c r="BO78" i="51"/>
  <c r="BO79" i="51"/>
  <c r="BO80" i="51"/>
  <c r="BO81" i="51"/>
  <c r="BO82" i="51"/>
  <c r="BO83" i="51"/>
  <c r="BO84" i="51"/>
  <c r="BO85" i="51"/>
  <c r="BO86" i="51"/>
  <c r="BO87" i="51"/>
  <c r="BO88" i="51"/>
  <c r="BO89" i="51"/>
  <c r="BO90" i="51"/>
  <c r="BO91" i="51"/>
  <c r="BO92" i="51"/>
  <c r="BO93" i="51"/>
  <c r="BO94" i="51"/>
  <c r="BO95" i="51"/>
  <c r="BO96" i="51"/>
  <c r="BO97" i="51"/>
  <c r="BO98" i="51"/>
  <c r="BO99" i="51"/>
  <c r="BO100" i="51"/>
  <c r="BO101" i="51"/>
  <c r="BO102" i="51"/>
  <c r="BO103" i="51"/>
  <c r="BO104" i="51"/>
  <c r="BO105" i="51"/>
  <c r="BO106" i="51"/>
  <c r="BO107" i="51"/>
  <c r="BO108" i="51"/>
  <c r="BO109" i="51"/>
  <c r="BO110" i="51"/>
  <c r="BO111" i="51"/>
  <c r="BO112" i="51"/>
  <c r="BO113" i="51"/>
  <c r="BO114" i="51"/>
  <c r="BO40" i="51"/>
  <c r="BO31" i="51"/>
  <c r="BO32" i="51"/>
  <c r="BO33" i="51"/>
  <c r="BO34" i="51"/>
  <c r="BO35" i="51"/>
  <c r="BO36" i="51"/>
  <c r="BO37" i="51"/>
  <c r="BO38" i="51"/>
  <c r="BO39" i="51"/>
  <c r="BO30" i="51"/>
  <c r="AQ30" i="51"/>
  <c r="BO24" i="51"/>
  <c r="AP24" i="51"/>
  <c r="T30" i="47"/>
  <c r="D112" i="49"/>
  <c r="B135" i="51" l="1"/>
  <c r="A135" i="51"/>
  <c r="B134" i="51"/>
  <c r="AQ24" i="51"/>
  <c r="D38" i="19"/>
  <c r="D47" i="19"/>
  <c r="E6" i="54" l="1"/>
  <c r="G47" i="47" l="1"/>
  <c r="D40" i="47" l="1"/>
  <c r="D41" i="47"/>
  <c r="D42" i="47"/>
  <c r="D43" i="47"/>
  <c r="D44" i="47"/>
  <c r="D45" i="47"/>
  <c r="D46" i="47"/>
  <c r="D47" i="47"/>
  <c r="D48" i="47"/>
  <c r="D39" i="47"/>
  <c r="C40" i="47"/>
  <c r="K31" i="47"/>
  <c r="C48" i="47" s="1"/>
  <c r="K30" i="47"/>
  <c r="C47" i="47" s="1"/>
  <c r="K29" i="47"/>
  <c r="C46" i="47" s="1"/>
  <c r="K28" i="47"/>
  <c r="C45" i="47" s="1"/>
  <c r="K27" i="47"/>
  <c r="C44" i="47" s="1"/>
  <c r="K26" i="47"/>
  <c r="C43" i="47" s="1"/>
  <c r="K25" i="47"/>
  <c r="C42" i="47" s="1"/>
  <c r="K24" i="47"/>
  <c r="C41" i="47" s="1"/>
  <c r="K23" i="47"/>
  <c r="K22" i="47"/>
  <c r="C39" i="47" s="1"/>
  <c r="B37" i="47"/>
  <c r="E26" i="47" l="1"/>
  <c r="F26" i="47"/>
  <c r="F25" i="47"/>
  <c r="F30" i="47" l="1"/>
  <c r="F31" i="47"/>
  <c r="F32" i="47"/>
  <c r="F33" i="47"/>
  <c r="F34" i="47"/>
  <c r="F35" i="47"/>
  <c r="F36" i="47"/>
  <c r="F29" i="47"/>
  <c r="E30" i="47"/>
  <c r="E31" i="47"/>
  <c r="E32" i="47"/>
  <c r="E33" i="47"/>
  <c r="E34" i="47"/>
  <c r="E35" i="47"/>
  <c r="E36" i="47"/>
  <c r="E29" i="47"/>
  <c r="C34" i="47"/>
  <c r="C35" i="47"/>
  <c r="C36" i="47"/>
  <c r="C30" i="47"/>
  <c r="C31" i="47"/>
  <c r="C32" i="47"/>
  <c r="C33" i="47"/>
  <c r="C29" i="47"/>
  <c r="F56" i="19"/>
  <c r="F57" i="19"/>
  <c r="F58" i="19"/>
  <c r="D56" i="19"/>
  <c r="D57" i="19"/>
  <c r="E37" i="47" s="1"/>
  <c r="D58" i="19"/>
  <c r="E38" i="47" s="1"/>
  <c r="C56" i="19"/>
  <c r="C57" i="19"/>
  <c r="C58" i="19"/>
  <c r="C38" i="47" s="1"/>
  <c r="B56" i="19"/>
  <c r="B58" i="19"/>
  <c r="B38" i="47" s="1"/>
  <c r="F55" i="19"/>
  <c r="D55" i="19"/>
  <c r="C55" i="19"/>
  <c r="C37" i="47" s="1"/>
  <c r="B55" i="19"/>
  <c r="D21" i="19" l="1"/>
  <c r="E25" i="47" l="1"/>
  <c r="D21" i="51"/>
  <c r="D19" i="19"/>
  <c r="E11" i="51"/>
  <c r="E12" i="51"/>
  <c r="E13" i="51"/>
  <c r="E14" i="51"/>
  <c r="E15" i="51"/>
  <c r="E16" i="51"/>
  <c r="E9" i="51"/>
  <c r="E10" i="51"/>
  <c r="E8" i="51"/>
  <c r="G35" i="52" l="1"/>
  <c r="K36" i="52"/>
  <c r="M36" i="52"/>
  <c r="S9" i="47"/>
  <c r="S10" i="47"/>
  <c r="S11" i="47"/>
  <c r="S12" i="47"/>
  <c r="S13" i="47"/>
  <c r="S14" i="47"/>
  <c r="S15" i="47"/>
  <c r="S16" i="47"/>
  <c r="S17" i="47"/>
  <c r="S18" i="47"/>
  <c r="S8" i="47"/>
  <c r="Q9" i="47"/>
  <c r="Q10" i="47"/>
  <c r="Q11" i="47"/>
  <c r="Q12" i="47"/>
  <c r="Q13" i="47"/>
  <c r="Q14" i="47"/>
  <c r="Q15" i="47"/>
  <c r="Q16" i="47"/>
  <c r="Q17" i="47"/>
  <c r="Q18" i="47"/>
  <c r="Q8" i="47"/>
  <c r="P9" i="47"/>
  <c r="P10" i="47"/>
  <c r="P11" i="47"/>
  <c r="P12" i="47"/>
  <c r="P13" i="47"/>
  <c r="P14" i="47"/>
  <c r="P15" i="47"/>
  <c r="P16" i="47"/>
  <c r="P17" i="47"/>
  <c r="P18" i="47"/>
  <c r="P8" i="47"/>
  <c r="O9" i="47"/>
  <c r="O10" i="47"/>
  <c r="O11" i="47"/>
  <c r="O12" i="47"/>
  <c r="O13" i="47"/>
  <c r="O14" i="47"/>
  <c r="O15" i="47"/>
  <c r="O16" i="47"/>
  <c r="O17" i="47"/>
  <c r="O18" i="47"/>
  <c r="O8" i="47"/>
  <c r="N9" i="47"/>
  <c r="N10" i="47"/>
  <c r="N11" i="47"/>
  <c r="N12" i="47"/>
  <c r="N13" i="47"/>
  <c r="N14" i="47"/>
  <c r="N15" i="47"/>
  <c r="N16" i="47"/>
  <c r="N17" i="47"/>
  <c r="N18" i="47"/>
  <c r="N8" i="47"/>
  <c r="M9" i="47"/>
  <c r="M10" i="47"/>
  <c r="M11" i="47"/>
  <c r="M12" i="47"/>
  <c r="M13" i="47"/>
  <c r="M14" i="47"/>
  <c r="M15" i="47"/>
  <c r="M16" i="47"/>
  <c r="M17" i="47"/>
  <c r="M18" i="47"/>
  <c r="M8" i="47"/>
  <c r="M28" i="47" l="1"/>
  <c r="M26" i="47"/>
  <c r="M29" i="47"/>
  <c r="M27" i="47"/>
  <c r="M25" i="47"/>
  <c r="M24" i="47"/>
  <c r="D50" i="19"/>
  <c r="GM202" i="51"/>
  <c r="GU202" i="51"/>
  <c r="GC202" i="51"/>
  <c r="J11" i="54"/>
  <c r="I11" i="54"/>
  <c r="J6" i="54"/>
  <c r="I6" i="54"/>
  <c r="GN202" i="51" s="1"/>
  <c r="H11" i="54"/>
  <c r="G11" i="54"/>
  <c r="H6" i="54"/>
  <c r="G6" i="54"/>
  <c r="FR202" i="51" s="1"/>
  <c r="DE202" i="51"/>
  <c r="DF202" i="51"/>
  <c r="DG202" i="51"/>
  <c r="DH202" i="51"/>
  <c r="DI202" i="51"/>
  <c r="DJ202" i="51"/>
  <c r="DK202" i="51"/>
  <c r="DL202" i="51"/>
  <c r="DM202" i="51"/>
  <c r="DN202" i="51"/>
  <c r="DO202" i="51"/>
  <c r="DP202" i="51"/>
  <c r="DQ202" i="51"/>
  <c r="DR202" i="51"/>
  <c r="DS202" i="51"/>
  <c r="DT202" i="51"/>
  <c r="DU202" i="51"/>
  <c r="DV202" i="51"/>
  <c r="DW202" i="51"/>
  <c r="DX202" i="51"/>
  <c r="DY202" i="51"/>
  <c r="DZ202" i="51"/>
  <c r="EA202" i="51"/>
  <c r="EB202" i="51"/>
  <c r="EC202" i="51"/>
  <c r="ED202" i="51"/>
  <c r="EE202" i="51"/>
  <c r="EF202" i="51"/>
  <c r="EG202" i="51"/>
  <c r="EH202" i="51"/>
  <c r="EI202" i="51"/>
  <c r="EJ202" i="51"/>
  <c r="EK202" i="51"/>
  <c r="EL202" i="51"/>
  <c r="EM202" i="51"/>
  <c r="EN202" i="51"/>
  <c r="DD202" i="51"/>
  <c r="K33" i="52"/>
  <c r="FR197" i="51" s="1"/>
  <c r="K34" i="52"/>
  <c r="K35" i="52"/>
  <c r="M35" i="52" s="1"/>
  <c r="K32" i="52"/>
  <c r="FQ196" i="51" s="1"/>
  <c r="EP197" i="51"/>
  <c r="EQ197" i="51"/>
  <c r="ER197" i="51"/>
  <c r="ES197" i="51"/>
  <c r="ET197" i="51"/>
  <c r="EU197" i="51"/>
  <c r="EV197" i="51"/>
  <c r="EW197" i="51"/>
  <c r="EX197" i="51"/>
  <c r="EY197" i="51"/>
  <c r="EZ197" i="51"/>
  <c r="FA197" i="51"/>
  <c r="FB197" i="51"/>
  <c r="FC197" i="51"/>
  <c r="FD197" i="51"/>
  <c r="FE197" i="51"/>
  <c r="FF197" i="51"/>
  <c r="FG197" i="51"/>
  <c r="FH197" i="51"/>
  <c r="FI197" i="51"/>
  <c r="FJ197" i="51"/>
  <c r="FK197" i="51"/>
  <c r="FL197" i="51"/>
  <c r="FM197" i="51"/>
  <c r="EO197" i="51"/>
  <c r="DE197" i="51"/>
  <c r="DF197" i="51"/>
  <c r="DG197" i="51"/>
  <c r="DH197" i="51"/>
  <c r="DI197" i="51"/>
  <c r="DJ197" i="51"/>
  <c r="DK197" i="51"/>
  <c r="DL197" i="51"/>
  <c r="DM197" i="51"/>
  <c r="DN197" i="51"/>
  <c r="DO197" i="51"/>
  <c r="DP197" i="51"/>
  <c r="DQ197" i="51"/>
  <c r="DR197" i="51"/>
  <c r="DS197" i="51"/>
  <c r="DT197" i="51"/>
  <c r="DU197" i="51"/>
  <c r="DV197" i="51"/>
  <c r="DW197" i="51"/>
  <c r="DX197" i="51"/>
  <c r="DY197" i="51"/>
  <c r="DZ197" i="51"/>
  <c r="EA197" i="51"/>
  <c r="EB197" i="51"/>
  <c r="EC197" i="51"/>
  <c r="ED197" i="51"/>
  <c r="EE197" i="51"/>
  <c r="EF197" i="51"/>
  <c r="EG197" i="51"/>
  <c r="EH197" i="51"/>
  <c r="EI197" i="51"/>
  <c r="EJ197" i="51"/>
  <c r="EK197" i="51"/>
  <c r="EL197" i="51"/>
  <c r="EM197" i="51"/>
  <c r="EN197" i="51"/>
  <c r="DD197" i="51"/>
  <c r="EP196" i="51"/>
  <c r="EQ196" i="51"/>
  <c r="ER196" i="51"/>
  <c r="ES196" i="51"/>
  <c r="ET196" i="51"/>
  <c r="EU196" i="51"/>
  <c r="EV196" i="51"/>
  <c r="EW196" i="51"/>
  <c r="EX196" i="51"/>
  <c r="EY196" i="51"/>
  <c r="EZ196" i="51"/>
  <c r="FA196" i="51"/>
  <c r="FB196" i="51"/>
  <c r="FC196" i="51"/>
  <c r="FD196" i="51"/>
  <c r="FE196" i="51"/>
  <c r="FF196" i="51"/>
  <c r="FG196" i="51"/>
  <c r="FH196" i="51"/>
  <c r="FI196" i="51"/>
  <c r="FJ196" i="51"/>
  <c r="FK196" i="51"/>
  <c r="FL196" i="51"/>
  <c r="FM196" i="51"/>
  <c r="EO196" i="51"/>
  <c r="DE196" i="51"/>
  <c r="DF196" i="51"/>
  <c r="DG196" i="51"/>
  <c r="DH196" i="51"/>
  <c r="DI196" i="51"/>
  <c r="DJ196" i="51"/>
  <c r="DK196" i="51"/>
  <c r="DL196" i="51"/>
  <c r="DM196" i="51"/>
  <c r="DN196" i="51"/>
  <c r="DO196" i="51"/>
  <c r="DP196" i="51"/>
  <c r="DQ196" i="51"/>
  <c r="DR196" i="51"/>
  <c r="DS196" i="51"/>
  <c r="DT196" i="51"/>
  <c r="DU196" i="51"/>
  <c r="DV196" i="51"/>
  <c r="DW196" i="51"/>
  <c r="DX196" i="51"/>
  <c r="DY196" i="51"/>
  <c r="DZ196" i="51"/>
  <c r="EA196" i="51"/>
  <c r="EB196" i="51"/>
  <c r="EC196" i="51"/>
  <c r="ED196" i="51"/>
  <c r="EE196" i="51"/>
  <c r="EF196" i="51"/>
  <c r="EG196" i="51"/>
  <c r="EH196" i="51"/>
  <c r="EI196" i="51"/>
  <c r="EJ196" i="51"/>
  <c r="EK196" i="51"/>
  <c r="EL196" i="51"/>
  <c r="EM196" i="51"/>
  <c r="EN196" i="51"/>
  <c r="DD196" i="51"/>
  <c r="GT202" i="51" l="1"/>
  <c r="GY202" i="51"/>
  <c r="GQ202" i="51"/>
  <c r="GX202" i="51"/>
  <c r="GP202" i="51"/>
  <c r="GW202" i="51"/>
  <c r="GS202" i="51"/>
  <c r="GO202" i="51"/>
  <c r="GL202" i="51"/>
  <c r="GV202" i="51"/>
  <c r="GR202" i="51"/>
  <c r="FY202" i="51"/>
  <c r="GK202" i="51"/>
  <c r="FU202" i="51"/>
  <c r="GG202" i="51"/>
  <c r="GJ202" i="51"/>
  <c r="GF202" i="51"/>
  <c r="GB202" i="51"/>
  <c r="FX202" i="51"/>
  <c r="FT202" i="51"/>
  <c r="FP202" i="51"/>
  <c r="FQ202" i="51"/>
  <c r="GI202" i="51"/>
  <c r="GE202" i="51"/>
  <c r="GA202" i="51"/>
  <c r="FW202" i="51"/>
  <c r="FS202" i="51"/>
  <c r="FO202" i="51"/>
  <c r="FN202" i="51"/>
  <c r="GH202" i="51"/>
  <c r="GD202" i="51"/>
  <c r="AE16" i="47" s="1"/>
  <c r="FZ202" i="51"/>
  <c r="FV202" i="51"/>
  <c r="AE8" i="47"/>
  <c r="AE11" i="47"/>
  <c r="AE10" i="47"/>
  <c r="AE9" i="47"/>
  <c r="AE18" i="47"/>
  <c r="AE15" i="47"/>
  <c r="AE17" i="47"/>
  <c r="Y8" i="47"/>
  <c r="Y11" i="47"/>
  <c r="Y9" i="47"/>
  <c r="GK197" i="51"/>
  <c r="FY197" i="51"/>
  <c r="GJ196" i="51"/>
  <c r="FX196" i="51"/>
  <c r="Y10" i="47"/>
  <c r="GG197" i="51"/>
  <c r="FU197" i="51"/>
  <c r="GB196" i="51"/>
  <c r="FP196" i="51"/>
  <c r="Y12" i="47"/>
  <c r="Y14" i="47"/>
  <c r="Y13" i="47"/>
  <c r="GJ197" i="51"/>
  <c r="GF197" i="51"/>
  <c r="GB197" i="51"/>
  <c r="FX197" i="51"/>
  <c r="FT197" i="51"/>
  <c r="FP197" i="51"/>
  <c r="GI196" i="51"/>
  <c r="GE196" i="51"/>
  <c r="GA196" i="51"/>
  <c r="FW196" i="51"/>
  <c r="FS196" i="51"/>
  <c r="FO196" i="51"/>
  <c r="M32" i="52"/>
  <c r="GC197" i="51"/>
  <c r="FQ197" i="51"/>
  <c r="GF196" i="51"/>
  <c r="FT196" i="51"/>
  <c r="Z8" i="47"/>
  <c r="Z11" i="47"/>
  <c r="Z10" i="47"/>
  <c r="Z9" i="47"/>
  <c r="M34" i="52"/>
  <c r="FN196" i="51"/>
  <c r="GI197" i="51"/>
  <c r="GE197" i="51"/>
  <c r="GA197" i="51"/>
  <c r="FW197" i="51"/>
  <c r="FS197" i="51"/>
  <c r="FO197" i="51"/>
  <c r="GH196" i="51"/>
  <c r="GD196" i="51"/>
  <c r="FZ196" i="51"/>
  <c r="FV196" i="51"/>
  <c r="FR196" i="51"/>
  <c r="Z12" i="47"/>
  <c r="Z14" i="47"/>
  <c r="Z13" i="47"/>
  <c r="M33" i="52"/>
  <c r="FN197" i="51"/>
  <c r="GH197" i="51"/>
  <c r="GD197" i="51"/>
  <c r="FZ197" i="51"/>
  <c r="FV197" i="51"/>
  <c r="GK196" i="51"/>
  <c r="GG196" i="51"/>
  <c r="GC196" i="51"/>
  <c r="FY196" i="51"/>
  <c r="FU196" i="51"/>
  <c r="N24" i="47" l="1"/>
  <c r="N25" i="47"/>
  <c r="Y16" i="47"/>
  <c r="Z16" i="47"/>
  <c r="Y15" i="47"/>
  <c r="GM196" i="51"/>
  <c r="GQ196" i="51"/>
  <c r="GU196" i="51"/>
  <c r="GY196" i="51"/>
  <c r="GN196" i="51"/>
  <c r="GR196" i="51"/>
  <c r="GV196" i="51"/>
  <c r="GL196" i="51"/>
  <c r="GP196" i="51"/>
  <c r="GO196" i="51"/>
  <c r="GS196" i="51"/>
  <c r="GW196" i="51"/>
  <c r="GT196" i="51"/>
  <c r="GX196" i="51"/>
  <c r="Z15" i="47"/>
  <c r="GP197" i="51"/>
  <c r="GT197" i="51"/>
  <c r="GX197" i="51"/>
  <c r="GL197" i="51"/>
  <c r="GM197" i="51"/>
  <c r="GQ197" i="51"/>
  <c r="GU197" i="51"/>
  <c r="GY197" i="51"/>
  <c r="GO197" i="51"/>
  <c r="GN197" i="51"/>
  <c r="GR197" i="51"/>
  <c r="GV197" i="51"/>
  <c r="GS197" i="51"/>
  <c r="GW197" i="51"/>
  <c r="Z18" i="47" l="1"/>
  <c r="Y18" i="47"/>
  <c r="Z17" i="47"/>
  <c r="Y17" i="47"/>
  <c r="F11" i="54"/>
  <c r="E11" i="54"/>
  <c r="F6" i="54"/>
  <c r="ES202" i="51" l="1"/>
  <c r="EW202" i="51"/>
  <c r="FA202" i="51"/>
  <c r="FE202" i="51"/>
  <c r="FI202" i="51"/>
  <c r="FM202" i="51"/>
  <c r="EP202" i="51"/>
  <c r="ET202" i="51"/>
  <c r="EX202" i="51"/>
  <c r="FB202" i="51"/>
  <c r="FF202" i="51"/>
  <c r="FJ202" i="51"/>
  <c r="EO202" i="51"/>
  <c r="EQ202" i="51"/>
  <c r="EU202" i="51"/>
  <c r="EY202" i="51"/>
  <c r="FC202" i="51"/>
  <c r="FG202" i="51"/>
  <c r="FK202" i="51"/>
  <c r="ER202" i="51"/>
  <c r="EV202" i="51"/>
  <c r="EZ202" i="51"/>
  <c r="FD202" i="51"/>
  <c r="FH202" i="51"/>
  <c r="FL202" i="51"/>
  <c r="E20" i="51"/>
  <c r="AE13" i="47" l="1"/>
  <c r="AE14" i="47"/>
  <c r="AE12" i="47"/>
  <c r="D88" i="49"/>
  <c r="E121" i="51"/>
  <c r="BO125" i="51" s="1"/>
  <c r="B111" i="51"/>
  <c r="A111" i="51"/>
  <c r="B110" i="51"/>
  <c r="E110" i="51"/>
  <c r="D110" i="51"/>
  <c r="D109" i="51"/>
  <c r="E134" i="51"/>
  <c r="BO138" i="51" s="1"/>
  <c r="N29" i="47" l="1"/>
  <c r="F24" i="51"/>
  <c r="D11" i="54" l="1"/>
  <c r="C11" i="54"/>
  <c r="D6" i="54"/>
  <c r="C6" i="54"/>
  <c r="EQ24" i="51"/>
  <c r="ER24" i="51"/>
  <c r="ES24" i="51"/>
  <c r="ET24" i="51"/>
  <c r="EU24" i="51"/>
  <c r="EV24" i="51"/>
  <c r="EW24" i="51"/>
  <c r="EX24" i="51"/>
  <c r="EY24" i="51"/>
  <c r="EZ24" i="51"/>
  <c r="FA24" i="51"/>
  <c r="FB24" i="51"/>
  <c r="FC24" i="51"/>
  <c r="FD24" i="51"/>
  <c r="FE24" i="51"/>
  <c r="FF24" i="51"/>
  <c r="FG24" i="51"/>
  <c r="FH24" i="51"/>
  <c r="FI24" i="51"/>
  <c r="FJ24" i="51"/>
  <c r="FK24" i="51"/>
  <c r="FL24" i="51"/>
  <c r="FN24" i="51"/>
  <c r="FO24" i="51"/>
  <c r="FP24" i="51"/>
  <c r="FQ24" i="51"/>
  <c r="FR24" i="51"/>
  <c r="FS24" i="51"/>
  <c r="FT24" i="51"/>
  <c r="FU24" i="51"/>
  <c r="FV24" i="51"/>
  <c r="FW24" i="51"/>
  <c r="FX24" i="51"/>
  <c r="FY24" i="51"/>
  <c r="FZ24" i="51"/>
  <c r="GA24" i="51"/>
  <c r="GB24" i="51"/>
  <c r="GC24" i="51"/>
  <c r="GD24" i="51"/>
  <c r="GE24" i="51"/>
  <c r="GF24" i="51"/>
  <c r="GG24" i="51"/>
  <c r="GH24" i="51"/>
  <c r="GI24" i="51"/>
  <c r="GJ24" i="51"/>
  <c r="GK24" i="51"/>
  <c r="GL24" i="51"/>
  <c r="GM24" i="51"/>
  <c r="GN24" i="51"/>
  <c r="GO24" i="51"/>
  <c r="GP24" i="51"/>
  <c r="GQ24" i="51"/>
  <c r="GR24" i="51"/>
  <c r="GS24" i="51"/>
  <c r="GT24" i="51"/>
  <c r="GU24" i="51"/>
  <c r="GV24" i="51"/>
  <c r="GW24" i="51"/>
  <c r="GX24" i="51"/>
  <c r="GY24" i="51"/>
  <c r="EP24" i="51"/>
  <c r="D112" i="51"/>
  <c r="D113" i="51"/>
  <c r="D114" i="51"/>
  <c r="D115" i="51"/>
  <c r="D116" i="51"/>
  <c r="D117" i="51"/>
  <c r="D118" i="51"/>
  <c r="D119" i="51"/>
  <c r="D120" i="51"/>
  <c r="D121" i="51"/>
  <c r="D122" i="51"/>
  <c r="D123" i="51"/>
  <c r="D124" i="51"/>
  <c r="D125" i="51"/>
  <c r="D126" i="51"/>
  <c r="D127" i="51"/>
  <c r="D128" i="51"/>
  <c r="D129" i="51"/>
  <c r="D130" i="51"/>
  <c r="D131" i="51"/>
  <c r="D132" i="51"/>
  <c r="D133" i="51"/>
  <c r="D135" i="51"/>
  <c r="D136" i="51"/>
  <c r="D137" i="51"/>
  <c r="D138" i="51"/>
  <c r="D139" i="51"/>
  <c r="D140" i="51"/>
  <c r="D141" i="51"/>
  <c r="D142" i="51"/>
  <c r="D143" i="51"/>
  <c r="D144" i="51"/>
  <c r="D145" i="51"/>
  <c r="D146" i="51"/>
  <c r="D147" i="51"/>
  <c r="D148" i="51"/>
  <c r="D149" i="51"/>
  <c r="D150" i="51"/>
  <c r="D151" i="51"/>
  <c r="D152" i="51"/>
  <c r="D153" i="51"/>
  <c r="D154" i="51"/>
  <c r="D155" i="51"/>
  <c r="D156" i="51"/>
  <c r="D157" i="51"/>
  <c r="D158" i="51"/>
  <c r="D159" i="51"/>
  <c r="D160" i="51"/>
  <c r="D161" i="51"/>
  <c r="D162" i="51"/>
  <c r="D163" i="51"/>
  <c r="D164" i="51"/>
  <c r="D165" i="51"/>
  <c r="D166" i="51"/>
  <c r="D167" i="51"/>
  <c r="D168" i="51"/>
  <c r="D169" i="51"/>
  <c r="D170" i="51"/>
  <c r="D171" i="51"/>
  <c r="D172" i="51"/>
  <c r="D111" i="51"/>
  <c r="A20" i="51" l="1"/>
  <c r="A3" i="51"/>
  <c r="D20" i="51"/>
  <c r="D5" i="51"/>
  <c r="DF24" i="51"/>
  <c r="DG24" i="51"/>
  <c r="DH24" i="51"/>
  <c r="DI24" i="51"/>
  <c r="DJ24" i="51"/>
  <c r="DK24" i="51"/>
  <c r="DL24" i="51"/>
  <c r="DM24" i="51"/>
  <c r="DN24" i="51"/>
  <c r="DO24" i="51"/>
  <c r="DP24" i="51"/>
  <c r="DQ24" i="51"/>
  <c r="DR24" i="51"/>
  <c r="DS24" i="51"/>
  <c r="DT24" i="51"/>
  <c r="DU24" i="51"/>
  <c r="DV24" i="51"/>
  <c r="DW24" i="51"/>
  <c r="DX24" i="51"/>
  <c r="DY24" i="51"/>
  <c r="DZ24" i="51"/>
  <c r="EA24" i="51"/>
  <c r="EB24" i="51"/>
  <c r="EC24" i="51"/>
  <c r="ED24" i="51"/>
  <c r="EE24" i="51"/>
  <c r="EF24" i="51"/>
  <c r="EG24" i="51"/>
  <c r="EH24" i="51"/>
  <c r="EI24" i="51"/>
  <c r="EJ24" i="51"/>
  <c r="EK24" i="51"/>
  <c r="EL24" i="51"/>
  <c r="EM24" i="51"/>
  <c r="DE24" i="51"/>
  <c r="A21" i="51"/>
  <c r="D4" i="51"/>
  <c r="D105" i="51"/>
  <c r="D106" i="51"/>
  <c r="D107" i="51"/>
  <c r="D108" i="51"/>
  <c r="D104" i="51"/>
  <c r="D103" i="51"/>
  <c r="D102" i="51"/>
  <c r="D101" i="51"/>
  <c r="D100" i="51"/>
  <c r="D99" i="51"/>
  <c r="D98" i="51"/>
  <c r="D97" i="51"/>
  <c r="D96" i="51"/>
  <c r="D95" i="51"/>
  <c r="D94" i="51"/>
  <c r="D93" i="51"/>
  <c r="D92" i="51"/>
  <c r="D91" i="51"/>
  <c r="D90" i="51"/>
  <c r="D89" i="51"/>
  <c r="D88" i="51"/>
  <c r="D87" i="51"/>
  <c r="D86" i="51"/>
  <c r="D85" i="51"/>
  <c r="D84" i="51"/>
  <c r="D83" i="51"/>
  <c r="D82" i="51"/>
  <c r="D81" i="51"/>
  <c r="D80" i="51"/>
  <c r="D79" i="51"/>
  <c r="D78" i="51"/>
  <c r="D77" i="51"/>
  <c r="D76" i="51"/>
  <c r="D75" i="51"/>
  <c r="D74" i="51"/>
  <c r="D73" i="51"/>
  <c r="D72" i="51"/>
  <c r="D71" i="51"/>
  <c r="D70" i="51"/>
  <c r="D69" i="51"/>
  <c r="D68" i="51"/>
  <c r="D67" i="51"/>
  <c r="D66" i="51"/>
  <c r="D65" i="51"/>
  <c r="D64" i="51"/>
  <c r="D63" i="51"/>
  <c r="D62" i="51"/>
  <c r="D61" i="51"/>
  <c r="D60" i="51"/>
  <c r="D59" i="51"/>
  <c r="D58" i="51"/>
  <c r="D57" i="51"/>
  <c r="D56" i="51"/>
  <c r="D55" i="51"/>
  <c r="D54" i="51"/>
  <c r="D53" i="51"/>
  <c r="D52" i="51"/>
  <c r="D51" i="51"/>
  <c r="D50" i="51"/>
  <c r="D49" i="51"/>
  <c r="D48" i="51"/>
  <c r="D47" i="51"/>
  <c r="D46" i="51"/>
  <c r="D45" i="51"/>
  <c r="D44" i="51"/>
  <c r="D43" i="51"/>
  <c r="D42" i="51"/>
  <c r="D41" i="51"/>
  <c r="D40" i="51"/>
  <c r="D39" i="51"/>
  <c r="D38" i="51"/>
  <c r="D37" i="51"/>
  <c r="D36" i="51"/>
  <c r="D35" i="51"/>
  <c r="D34" i="51"/>
  <c r="D33" i="51"/>
  <c r="D32" i="51"/>
  <c r="D31" i="51"/>
  <c r="D30" i="51"/>
  <c r="D29" i="51"/>
  <c r="D28" i="51"/>
  <c r="D27" i="51"/>
  <c r="D26" i="51"/>
  <c r="A5" i="49"/>
  <c r="B15" i="40" s="1"/>
  <c r="P15" i="40" s="1"/>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4" i="49"/>
  <c r="B6" i="40" s="1"/>
  <c r="M6" i="40" s="1"/>
  <c r="B9" i="40"/>
  <c r="P9" i="40" s="1"/>
  <c r="H85" i="49"/>
  <c r="H86" i="49"/>
  <c r="H87" i="49"/>
  <c r="H88" i="49"/>
  <c r="H84" i="49"/>
  <c r="E112" i="51"/>
  <c r="BO116" i="51" s="1"/>
  <c r="E113" i="51"/>
  <c r="BO117" i="51" s="1"/>
  <c r="E114" i="51"/>
  <c r="BO118" i="51" s="1"/>
  <c r="E115" i="51"/>
  <c r="BO119" i="51" s="1"/>
  <c r="E116" i="51"/>
  <c r="BO120" i="51" s="1"/>
  <c r="E117" i="51"/>
  <c r="BO121" i="51" s="1"/>
  <c r="E118" i="51"/>
  <c r="BO122" i="51" s="1"/>
  <c r="E119" i="51"/>
  <c r="BO123" i="51" s="1"/>
  <c r="E120" i="51"/>
  <c r="BO124" i="51" s="1"/>
  <c r="E122" i="51"/>
  <c r="BO126" i="51" s="1"/>
  <c r="E123" i="51"/>
  <c r="BO127" i="51" s="1"/>
  <c r="E124" i="51"/>
  <c r="BO128" i="51" s="1"/>
  <c r="E125" i="51"/>
  <c r="BO129" i="51" s="1"/>
  <c r="E126" i="51"/>
  <c r="BO130" i="51" s="1"/>
  <c r="E127" i="51"/>
  <c r="BO131" i="51" s="1"/>
  <c r="E128" i="51"/>
  <c r="BO132" i="51" s="1"/>
  <c r="E129" i="51"/>
  <c r="BO133" i="51" s="1"/>
  <c r="E130" i="51"/>
  <c r="BO134" i="51" s="1"/>
  <c r="E131" i="51"/>
  <c r="BO135" i="51" s="1"/>
  <c r="E132" i="51"/>
  <c r="BO136" i="51" s="1"/>
  <c r="E133" i="51"/>
  <c r="BO137" i="51" s="1"/>
  <c r="D113" i="49"/>
  <c r="E135" i="51" s="1"/>
  <c r="BO139" i="51" s="1"/>
  <c r="D114" i="49"/>
  <c r="E136" i="51" s="1"/>
  <c r="BO140" i="51" s="1"/>
  <c r="D115" i="49"/>
  <c r="E137" i="51" s="1"/>
  <c r="BO141" i="51" s="1"/>
  <c r="D116" i="49"/>
  <c r="E138" i="51" s="1"/>
  <c r="BO142" i="51" s="1"/>
  <c r="D117" i="49"/>
  <c r="E139" i="51" s="1"/>
  <c r="BO143" i="51" s="1"/>
  <c r="D118" i="49"/>
  <c r="E140" i="51" s="1"/>
  <c r="BO144" i="51" s="1"/>
  <c r="D119" i="49"/>
  <c r="E141" i="51" s="1"/>
  <c r="BO145" i="51" s="1"/>
  <c r="D120" i="49"/>
  <c r="E142" i="51" s="1"/>
  <c r="BO146" i="51" s="1"/>
  <c r="D121" i="49"/>
  <c r="E143" i="51" s="1"/>
  <c r="BO147" i="51" s="1"/>
  <c r="D122" i="49"/>
  <c r="E144" i="51" s="1"/>
  <c r="BO148" i="51" s="1"/>
  <c r="D123" i="49"/>
  <c r="E145" i="51" s="1"/>
  <c r="BO149" i="51" s="1"/>
  <c r="D124" i="49"/>
  <c r="E146" i="51" s="1"/>
  <c r="BO150" i="51" s="1"/>
  <c r="D125" i="49"/>
  <c r="E147" i="51" s="1"/>
  <c r="BO151" i="51" s="1"/>
  <c r="D126" i="49"/>
  <c r="E148" i="51" s="1"/>
  <c r="BO152" i="51" s="1"/>
  <c r="D127" i="49"/>
  <c r="E149" i="51" s="1"/>
  <c r="BO153" i="51" s="1"/>
  <c r="D128" i="49"/>
  <c r="E150" i="51" s="1"/>
  <c r="BO154" i="51" s="1"/>
  <c r="D129" i="49"/>
  <c r="E151" i="51" s="1"/>
  <c r="BO155" i="51" s="1"/>
  <c r="D130" i="49"/>
  <c r="E152" i="51" s="1"/>
  <c r="BO156" i="51" s="1"/>
  <c r="D131" i="49"/>
  <c r="E153" i="51" s="1"/>
  <c r="BO157" i="51" s="1"/>
  <c r="D132" i="49"/>
  <c r="E154" i="51" s="1"/>
  <c r="BO158" i="51" s="1"/>
  <c r="D133" i="49"/>
  <c r="E155" i="51" s="1"/>
  <c r="BO159" i="51" s="1"/>
  <c r="D134" i="49"/>
  <c r="E156" i="51" s="1"/>
  <c r="BO160" i="51" s="1"/>
  <c r="D135" i="49"/>
  <c r="E157" i="51" s="1"/>
  <c r="BO161" i="51" s="1"/>
  <c r="D136" i="49"/>
  <c r="E158" i="51" s="1"/>
  <c r="BO162" i="51" s="1"/>
  <c r="D137" i="49"/>
  <c r="E159" i="51" s="1"/>
  <c r="BO163" i="51" s="1"/>
  <c r="D138" i="49"/>
  <c r="E160" i="51" s="1"/>
  <c r="BO164" i="51" s="1"/>
  <c r="D139" i="49"/>
  <c r="E161" i="51" s="1"/>
  <c r="BO165" i="51" s="1"/>
  <c r="D140" i="49"/>
  <c r="E162" i="51" s="1"/>
  <c r="BO166" i="51" s="1"/>
  <c r="D141" i="49"/>
  <c r="E163" i="51" s="1"/>
  <c r="BO167" i="51" s="1"/>
  <c r="D142" i="49"/>
  <c r="E164" i="51" s="1"/>
  <c r="BO168" i="51" s="1"/>
  <c r="D143" i="49"/>
  <c r="E165" i="51" s="1"/>
  <c r="BO169" i="51" s="1"/>
  <c r="D144" i="49"/>
  <c r="E166" i="51" s="1"/>
  <c r="BO170" i="51" s="1"/>
  <c r="D145" i="49"/>
  <c r="E167" i="51" s="1"/>
  <c r="BO171" i="51" s="1"/>
  <c r="D146" i="49"/>
  <c r="E168" i="51" s="1"/>
  <c r="BO172" i="51" s="1"/>
  <c r="D147" i="49"/>
  <c r="E169" i="51" s="1"/>
  <c r="D148" i="49"/>
  <c r="E170" i="51" s="1"/>
  <c r="D149" i="49"/>
  <c r="E171" i="51" s="1"/>
  <c r="D150" i="49"/>
  <c r="E172" i="51" s="1"/>
  <c r="C5" i="49"/>
  <c r="C6" i="49"/>
  <c r="C7" i="49"/>
  <c r="C8" i="49"/>
  <c r="C9" i="49"/>
  <c r="C10" i="49"/>
  <c r="C11" i="49"/>
  <c r="C12" i="49"/>
  <c r="C13" i="49"/>
  <c r="C14" i="49"/>
  <c r="C15" i="49"/>
  <c r="C16" i="49"/>
  <c r="C17" i="49"/>
  <c r="C18" i="49"/>
  <c r="C19" i="49"/>
  <c r="C20" i="49"/>
  <c r="C21" i="49"/>
  <c r="C22" i="49"/>
  <c r="C23" i="49"/>
  <c r="C24" i="49"/>
  <c r="C25" i="49"/>
  <c r="C26" i="49"/>
  <c r="C27" i="49"/>
  <c r="C28" i="49"/>
  <c r="C29" i="49"/>
  <c r="C30" i="49"/>
  <c r="C31" i="49"/>
  <c r="C32" i="49"/>
  <c r="C33" i="49"/>
  <c r="C34" i="49"/>
  <c r="C35" i="49"/>
  <c r="C36" i="49"/>
  <c r="C37" i="49"/>
  <c r="C38" i="49"/>
  <c r="C39" i="49"/>
  <c r="C40" i="49"/>
  <c r="C41" i="49"/>
  <c r="C42" i="49"/>
  <c r="C43" i="49"/>
  <c r="C44" i="49"/>
  <c r="C45" i="49"/>
  <c r="C46" i="49"/>
  <c r="C47" i="49"/>
  <c r="C48" i="49"/>
  <c r="C49" i="49"/>
  <c r="C50" i="49"/>
  <c r="C51" i="49"/>
  <c r="C52" i="49"/>
  <c r="C53" i="49"/>
  <c r="C54" i="49"/>
  <c r="C55" i="49"/>
  <c r="C56" i="49"/>
  <c r="C57" i="49"/>
  <c r="C58" i="49"/>
  <c r="C59" i="49"/>
  <c r="C60" i="49"/>
  <c r="C61" i="49"/>
  <c r="C62" i="49"/>
  <c r="C63" i="49"/>
  <c r="C64" i="49"/>
  <c r="C65" i="49"/>
  <c r="C66" i="49"/>
  <c r="C67" i="49"/>
  <c r="C68" i="49"/>
  <c r="C69" i="49"/>
  <c r="C70" i="49"/>
  <c r="C71" i="49"/>
  <c r="C72" i="49"/>
  <c r="C73" i="49"/>
  <c r="C74" i="49"/>
  <c r="C75" i="49"/>
  <c r="C76" i="49"/>
  <c r="C77" i="49"/>
  <c r="C78" i="49"/>
  <c r="C79" i="49"/>
  <c r="C80" i="49"/>
  <c r="C81" i="49"/>
  <c r="C82" i="49"/>
  <c r="C83" i="49"/>
  <c r="C84" i="49"/>
  <c r="C85" i="49"/>
  <c r="C86" i="49"/>
  <c r="C87" i="49"/>
  <c r="C88" i="49"/>
  <c r="C89" i="49"/>
  <c r="C90" i="49"/>
  <c r="C91" i="49"/>
  <c r="C92" i="49"/>
  <c r="C93" i="49"/>
  <c r="C94" i="49"/>
  <c r="C95" i="49"/>
  <c r="C96" i="49"/>
  <c r="C97" i="49"/>
  <c r="C98" i="49"/>
  <c r="C99" i="49"/>
  <c r="C100" i="49"/>
  <c r="C101" i="49"/>
  <c r="C102" i="49"/>
  <c r="C103" i="49"/>
  <c r="C104" i="49"/>
  <c r="C105" i="49"/>
  <c r="C106" i="49"/>
  <c r="C107" i="49"/>
  <c r="C108" i="49"/>
  <c r="C109" i="49"/>
  <c r="C110" i="49"/>
  <c r="C111" i="49"/>
  <c r="C112" i="49"/>
  <c r="C113" i="49"/>
  <c r="C114" i="49"/>
  <c r="C115" i="49"/>
  <c r="C116" i="49"/>
  <c r="C117" i="49"/>
  <c r="C118" i="49"/>
  <c r="C119" i="49"/>
  <c r="C120" i="49"/>
  <c r="C121" i="49"/>
  <c r="C122" i="49"/>
  <c r="C123" i="49"/>
  <c r="C124" i="49"/>
  <c r="C125" i="49"/>
  <c r="C126" i="49"/>
  <c r="C127" i="49"/>
  <c r="C128" i="49"/>
  <c r="C129" i="49"/>
  <c r="C130" i="49"/>
  <c r="C131" i="49"/>
  <c r="C132" i="49"/>
  <c r="C133" i="49"/>
  <c r="C134" i="49"/>
  <c r="C135" i="49"/>
  <c r="C136" i="49"/>
  <c r="C137" i="49"/>
  <c r="C138" i="49"/>
  <c r="C139" i="49"/>
  <c r="C140" i="49"/>
  <c r="C141" i="49"/>
  <c r="C142" i="49"/>
  <c r="C143" i="49"/>
  <c r="C144" i="49"/>
  <c r="C145" i="49"/>
  <c r="C146" i="49"/>
  <c r="C147" i="49"/>
  <c r="C148" i="49"/>
  <c r="C149" i="49"/>
  <c r="C150" i="49"/>
  <c r="C4" i="49"/>
  <c r="B8" i="40"/>
  <c r="S8" i="40" s="1"/>
  <c r="N18" i="40"/>
  <c r="N19" i="40"/>
  <c r="O19" i="40"/>
  <c r="L16" i="40"/>
  <c r="L17" i="40"/>
  <c r="L18" i="40"/>
  <c r="L19" i="40"/>
  <c r="M17" i="40"/>
  <c r="M18" i="40"/>
  <c r="M19" i="40"/>
  <c r="J15" i="40"/>
  <c r="J16" i="40"/>
  <c r="J17" i="40"/>
  <c r="J18" i="40"/>
  <c r="J19" i="40"/>
  <c r="K15" i="40"/>
  <c r="K16" i="40"/>
  <c r="K17" i="40"/>
  <c r="K18" i="40"/>
  <c r="K19" i="40"/>
  <c r="F10" i="40"/>
  <c r="F11" i="40"/>
  <c r="F12" i="40"/>
  <c r="F15" i="40"/>
  <c r="F16" i="40"/>
  <c r="F17" i="40"/>
  <c r="F18" i="40"/>
  <c r="F19" i="40"/>
  <c r="G11" i="40"/>
  <c r="G12" i="40"/>
  <c r="G15" i="40"/>
  <c r="G16" i="40"/>
  <c r="G17" i="40"/>
  <c r="G18" i="40"/>
  <c r="G19" i="40"/>
  <c r="H12" i="40"/>
  <c r="H15" i="40"/>
  <c r="H16" i="40"/>
  <c r="H17" i="40"/>
  <c r="H18" i="40"/>
  <c r="H19" i="40"/>
  <c r="I15" i="40"/>
  <c r="I16" i="40"/>
  <c r="I17" i="40"/>
  <c r="I18" i="40"/>
  <c r="I19" i="40"/>
  <c r="H3" i="45"/>
  <c r="H2" i="45"/>
  <c r="H1" i="45"/>
  <c r="I3" i="45"/>
  <c r="C7" i="40"/>
  <c r="C8" i="40"/>
  <c r="C9" i="40"/>
  <c r="C10" i="40"/>
  <c r="C11" i="40"/>
  <c r="C12" i="40"/>
  <c r="C13" i="40"/>
  <c r="C14" i="40"/>
  <c r="C15" i="40"/>
  <c r="C16" i="40"/>
  <c r="C17" i="40"/>
  <c r="C18" i="40"/>
  <c r="C19" i="40"/>
  <c r="D8" i="40"/>
  <c r="D9" i="40"/>
  <c r="D10" i="40"/>
  <c r="D11" i="40"/>
  <c r="D12" i="40"/>
  <c r="D13" i="40"/>
  <c r="D14" i="40"/>
  <c r="D15" i="40"/>
  <c r="D16" i="40"/>
  <c r="D17" i="40"/>
  <c r="D18" i="40"/>
  <c r="D19" i="40"/>
  <c r="E9" i="40"/>
  <c r="E10" i="40"/>
  <c r="E11" i="40"/>
  <c r="E12" i="40"/>
  <c r="E13" i="40"/>
  <c r="E14" i="40"/>
  <c r="E15" i="40"/>
  <c r="E16" i="40"/>
  <c r="E17" i="40"/>
  <c r="E18" i="40"/>
  <c r="E19" i="40"/>
  <c r="F13" i="40"/>
  <c r="F14" i="40"/>
  <c r="G13" i="40"/>
  <c r="G14" i="40"/>
  <c r="H13" i="40"/>
  <c r="H14" i="40"/>
  <c r="I13" i="40"/>
  <c r="I14" i="40"/>
  <c r="J14" i="40"/>
  <c r="D27" i="19"/>
  <c r="D16" i="19" s="1"/>
  <c r="D15" i="19" s="1"/>
  <c r="R12" i="40"/>
  <c r="R8" i="40"/>
  <c r="R10" i="40"/>
  <c r="R9" i="40"/>
  <c r="R6" i="40"/>
  <c r="R7" i="40"/>
  <c r="R11" i="40"/>
  <c r="R13" i="40"/>
  <c r="R14" i="40"/>
  <c r="R15" i="40"/>
  <c r="R16" i="40"/>
  <c r="R17" i="40"/>
  <c r="R18" i="40"/>
  <c r="R19" i="40"/>
  <c r="D13" i="37"/>
  <c r="D16" i="37" s="1"/>
  <c r="D46" i="19"/>
  <c r="I2" i="45"/>
  <c r="I7" i="45" s="1"/>
  <c r="I10" i="45" s="1"/>
  <c r="I11" i="45" s="1"/>
  <c r="I1" i="45"/>
  <c r="DG208" i="51" l="1"/>
  <c r="DG221" i="51" s="1"/>
  <c r="DK208" i="51"/>
  <c r="DK221" i="51" s="1"/>
  <c r="DO208" i="51"/>
  <c r="DO221" i="51" s="1"/>
  <c r="DS208" i="51"/>
  <c r="DS221" i="51" s="1"/>
  <c r="DW208" i="51"/>
  <c r="DW221" i="51" s="1"/>
  <c r="EA208" i="51"/>
  <c r="EA221" i="51" s="1"/>
  <c r="EE208" i="51"/>
  <c r="EE221" i="51" s="1"/>
  <c r="EI208" i="51"/>
  <c r="EI221" i="51" s="1"/>
  <c r="EM208" i="51"/>
  <c r="EM221" i="51" s="1"/>
  <c r="EQ208" i="51"/>
  <c r="EQ221" i="51" s="1"/>
  <c r="EU208" i="51"/>
  <c r="EU221" i="51" s="1"/>
  <c r="EY208" i="51"/>
  <c r="EY221" i="51" s="1"/>
  <c r="FC208" i="51"/>
  <c r="FC221" i="51" s="1"/>
  <c r="FG208" i="51"/>
  <c r="FG221" i="51" s="1"/>
  <c r="FK208" i="51"/>
  <c r="FK221" i="51" s="1"/>
  <c r="FO208" i="51"/>
  <c r="FO221" i="51" s="1"/>
  <c r="FS208" i="51"/>
  <c r="FS221" i="51" s="1"/>
  <c r="FW208" i="51"/>
  <c r="FW221" i="51" s="1"/>
  <c r="GA208" i="51"/>
  <c r="GA221" i="51" s="1"/>
  <c r="GE208" i="51"/>
  <c r="GE221" i="51" s="1"/>
  <c r="GI208" i="51"/>
  <c r="GI221" i="51" s="1"/>
  <c r="GM208" i="51"/>
  <c r="GM221" i="51" s="1"/>
  <c r="GQ208" i="51"/>
  <c r="GQ221" i="51" s="1"/>
  <c r="GU208" i="51"/>
  <c r="GU221" i="51" s="1"/>
  <c r="GY208" i="51"/>
  <c r="GY221" i="51" s="1"/>
  <c r="DH209" i="51"/>
  <c r="DH222" i="51" s="1"/>
  <c r="DL209" i="51"/>
  <c r="DL222" i="51" s="1"/>
  <c r="DP209" i="51"/>
  <c r="DP222" i="51" s="1"/>
  <c r="DT209" i="51"/>
  <c r="DT222" i="51" s="1"/>
  <c r="DX209" i="51"/>
  <c r="DX222" i="51" s="1"/>
  <c r="EB209" i="51"/>
  <c r="EB222" i="51" s="1"/>
  <c r="EF209" i="51"/>
  <c r="EF222" i="51" s="1"/>
  <c r="EJ209" i="51"/>
  <c r="EJ222" i="51" s="1"/>
  <c r="EN209" i="51"/>
  <c r="EN222" i="51" s="1"/>
  <c r="ER209" i="51"/>
  <c r="ER222" i="51" s="1"/>
  <c r="EV209" i="51"/>
  <c r="EV222" i="51" s="1"/>
  <c r="EZ209" i="51"/>
  <c r="EZ222" i="51" s="1"/>
  <c r="FD209" i="51"/>
  <c r="FD222" i="51" s="1"/>
  <c r="FH209" i="51"/>
  <c r="FH222" i="51" s="1"/>
  <c r="DH208" i="51"/>
  <c r="DH221" i="51" s="1"/>
  <c r="DL208" i="51"/>
  <c r="DL221" i="51" s="1"/>
  <c r="DP208" i="51"/>
  <c r="DP221" i="51" s="1"/>
  <c r="DT208" i="51"/>
  <c r="DT221" i="51" s="1"/>
  <c r="DX208" i="51"/>
  <c r="DX221" i="51" s="1"/>
  <c r="EB208" i="51"/>
  <c r="EB221" i="51" s="1"/>
  <c r="EF208" i="51"/>
  <c r="EF221" i="51" s="1"/>
  <c r="EJ208" i="51"/>
  <c r="EJ221" i="51" s="1"/>
  <c r="EN208" i="51"/>
  <c r="EN221" i="51" s="1"/>
  <c r="ER208" i="51"/>
  <c r="ER221" i="51" s="1"/>
  <c r="EV208" i="51"/>
  <c r="EV221" i="51" s="1"/>
  <c r="EZ208" i="51"/>
  <c r="EZ221" i="51" s="1"/>
  <c r="FD208" i="51"/>
  <c r="FD221" i="51" s="1"/>
  <c r="FH208" i="51"/>
  <c r="FH221" i="51" s="1"/>
  <c r="FL208" i="51"/>
  <c r="FL221" i="51" s="1"/>
  <c r="FP208" i="51"/>
  <c r="FP221" i="51" s="1"/>
  <c r="FT208" i="51"/>
  <c r="FT221" i="51" s="1"/>
  <c r="FX208" i="51"/>
  <c r="FX221" i="51" s="1"/>
  <c r="GB208" i="51"/>
  <c r="GB221" i="51" s="1"/>
  <c r="GF208" i="51"/>
  <c r="GF221" i="51" s="1"/>
  <c r="GJ208" i="51"/>
  <c r="GJ221" i="51" s="1"/>
  <c r="GN208" i="51"/>
  <c r="GN221" i="51" s="1"/>
  <c r="GR208" i="51"/>
  <c r="GR221" i="51" s="1"/>
  <c r="GV208" i="51"/>
  <c r="GV221" i="51" s="1"/>
  <c r="DE209" i="51"/>
  <c r="DI209" i="51"/>
  <c r="DI222" i="51" s="1"/>
  <c r="DM209" i="51"/>
  <c r="DM222" i="51" s="1"/>
  <c r="DQ209" i="51"/>
  <c r="DU209" i="51"/>
  <c r="DU222" i="51" s="1"/>
  <c r="DY209" i="51"/>
  <c r="DY222" i="51" s="1"/>
  <c r="EC209" i="51"/>
  <c r="EG209" i="51"/>
  <c r="EG222" i="51" s="1"/>
  <c r="EK209" i="51"/>
  <c r="EK222" i="51" s="1"/>
  <c r="EO209" i="51"/>
  <c r="ES209" i="51"/>
  <c r="ES222" i="51" s="1"/>
  <c r="EW209" i="51"/>
  <c r="EW222" i="51" s="1"/>
  <c r="FA209" i="51"/>
  <c r="FA222" i="51" s="1"/>
  <c r="FE209" i="51"/>
  <c r="FE222" i="51" s="1"/>
  <c r="FI209" i="51"/>
  <c r="FI222" i="51" s="1"/>
  <c r="DI208" i="51"/>
  <c r="DI221" i="51" s="1"/>
  <c r="DQ208" i="51"/>
  <c r="DY208" i="51"/>
  <c r="DY221" i="51" s="1"/>
  <c r="EG208" i="51"/>
  <c r="EG221" i="51" s="1"/>
  <c r="EO208" i="51"/>
  <c r="EW208" i="51"/>
  <c r="EW221" i="51" s="1"/>
  <c r="FE208" i="51"/>
  <c r="FE221" i="51" s="1"/>
  <c r="FM208" i="51"/>
  <c r="FM221" i="51" s="1"/>
  <c r="FU208" i="51"/>
  <c r="FU221" i="51" s="1"/>
  <c r="GC208" i="51"/>
  <c r="GC221" i="51" s="1"/>
  <c r="GK208" i="51"/>
  <c r="GK221" i="51" s="1"/>
  <c r="GS208" i="51"/>
  <c r="GS221" i="51" s="1"/>
  <c r="DF209" i="51"/>
  <c r="DF222" i="51" s="1"/>
  <c r="DN209" i="51"/>
  <c r="DN222" i="51" s="1"/>
  <c r="DV209" i="51"/>
  <c r="DV222" i="51" s="1"/>
  <c r="ED209" i="51"/>
  <c r="ED222" i="51" s="1"/>
  <c r="EL209" i="51"/>
  <c r="EL222" i="51" s="1"/>
  <c r="ET209" i="51"/>
  <c r="ET222" i="51" s="1"/>
  <c r="FB209" i="51"/>
  <c r="FJ209" i="51"/>
  <c r="FJ222" i="51" s="1"/>
  <c r="FN209" i="51"/>
  <c r="FR209" i="51"/>
  <c r="FR222" i="51" s="1"/>
  <c r="FV209" i="51"/>
  <c r="FV222" i="51" s="1"/>
  <c r="FZ209" i="51"/>
  <c r="GD209" i="51"/>
  <c r="GD222" i="51" s="1"/>
  <c r="GH209" i="51"/>
  <c r="GH222" i="51" s="1"/>
  <c r="GL209" i="51"/>
  <c r="GP209" i="51"/>
  <c r="GP222" i="51" s="1"/>
  <c r="GT209" i="51"/>
  <c r="GT222" i="51" s="1"/>
  <c r="GX209" i="51"/>
  <c r="DG210" i="51"/>
  <c r="DG223" i="51" s="1"/>
  <c r="DK210" i="51"/>
  <c r="DK223" i="51" s="1"/>
  <c r="DO210" i="51"/>
  <c r="DO223" i="51" s="1"/>
  <c r="DS210" i="51"/>
  <c r="DS223" i="51" s="1"/>
  <c r="DW210" i="51"/>
  <c r="DW223" i="51" s="1"/>
  <c r="EA210" i="51"/>
  <c r="EA223" i="51" s="1"/>
  <c r="EE210" i="51"/>
  <c r="EE223" i="51" s="1"/>
  <c r="EI210" i="51"/>
  <c r="EI223" i="51" s="1"/>
  <c r="EM210" i="51"/>
  <c r="EM223" i="51" s="1"/>
  <c r="EQ210" i="51"/>
  <c r="EU210" i="51"/>
  <c r="EY210" i="51"/>
  <c r="FC210" i="51"/>
  <c r="FG210" i="51"/>
  <c r="FK210" i="51"/>
  <c r="FO210" i="51"/>
  <c r="FS210" i="51"/>
  <c r="FW210" i="51"/>
  <c r="GA210" i="51"/>
  <c r="GE210" i="51"/>
  <c r="GI210" i="51"/>
  <c r="GM210" i="51"/>
  <c r="GQ210" i="51"/>
  <c r="GU210" i="51"/>
  <c r="GY210" i="51"/>
  <c r="DH211" i="51"/>
  <c r="DH224" i="51" s="1"/>
  <c r="DL211" i="51"/>
  <c r="DL224" i="51" s="1"/>
  <c r="DP211" i="51"/>
  <c r="DP224" i="51" s="1"/>
  <c r="DT211" i="51"/>
  <c r="DT224" i="51" s="1"/>
  <c r="DX211" i="51"/>
  <c r="DX224" i="51" s="1"/>
  <c r="EB211" i="51"/>
  <c r="EB224" i="51" s="1"/>
  <c r="EF211" i="51"/>
  <c r="EF224" i="51" s="1"/>
  <c r="EJ211" i="51"/>
  <c r="EJ224" i="51" s="1"/>
  <c r="EN211" i="51"/>
  <c r="EN224" i="51" s="1"/>
  <c r="ER211" i="51"/>
  <c r="EV211" i="51"/>
  <c r="EZ211" i="51"/>
  <c r="FD211" i="51"/>
  <c r="FH211" i="51"/>
  <c r="FL211" i="51"/>
  <c r="FP211" i="51"/>
  <c r="FT211" i="51"/>
  <c r="FX211" i="51"/>
  <c r="GB211" i="51"/>
  <c r="GF211" i="51"/>
  <c r="GJ211" i="51"/>
  <c r="GN211" i="51"/>
  <c r="GR211" i="51"/>
  <c r="GV211" i="51"/>
  <c r="DE212" i="51"/>
  <c r="DI212" i="51"/>
  <c r="DI225" i="51" s="1"/>
  <c r="DM212" i="51"/>
  <c r="DM225" i="51" s="1"/>
  <c r="DQ212" i="51"/>
  <c r="DU212" i="51"/>
  <c r="DU225" i="51" s="1"/>
  <c r="DY212" i="51"/>
  <c r="DY225" i="51" s="1"/>
  <c r="EC212" i="51"/>
  <c r="EG212" i="51"/>
  <c r="EG225" i="51" s="1"/>
  <c r="EK212" i="51"/>
  <c r="EK225" i="51" s="1"/>
  <c r="EO212" i="51"/>
  <c r="AO12" i="47" s="1"/>
  <c r="ES212" i="51"/>
  <c r="EW212" i="51"/>
  <c r="FA212" i="51"/>
  <c r="FE212" i="51"/>
  <c r="FI212" i="51"/>
  <c r="FM212" i="51"/>
  <c r="FQ212" i="51"/>
  <c r="FU212" i="51"/>
  <c r="FY212" i="51"/>
  <c r="GC212" i="51"/>
  <c r="GG212" i="51"/>
  <c r="GK212" i="51"/>
  <c r="GO212" i="51"/>
  <c r="GS212" i="51"/>
  <c r="GW212" i="51"/>
  <c r="DH214" i="51"/>
  <c r="DH227" i="51" s="1"/>
  <c r="DL214" i="51"/>
  <c r="DL227" i="51" s="1"/>
  <c r="DP214" i="51"/>
  <c r="DP227" i="51" s="1"/>
  <c r="DT214" i="51"/>
  <c r="DT227" i="51" s="1"/>
  <c r="DX214" i="51"/>
  <c r="DX227" i="51" s="1"/>
  <c r="EB214" i="51"/>
  <c r="EB227" i="51" s="1"/>
  <c r="EF214" i="51"/>
  <c r="EF227" i="51" s="1"/>
  <c r="EJ214" i="51"/>
  <c r="EJ227" i="51" s="1"/>
  <c r="EN214" i="51"/>
  <c r="EN227" i="51" s="1"/>
  <c r="ER214" i="51"/>
  <c r="ER227" i="51" s="1"/>
  <c r="EV214" i="51"/>
  <c r="EV227" i="51" s="1"/>
  <c r="EZ214" i="51"/>
  <c r="EZ227" i="51" s="1"/>
  <c r="FD214" i="51"/>
  <c r="FD227" i="51" s="1"/>
  <c r="FH214" i="51"/>
  <c r="FH227" i="51" s="1"/>
  <c r="FL214" i="51"/>
  <c r="FL227" i="51" s="1"/>
  <c r="FP214" i="51"/>
  <c r="FP227" i="51" s="1"/>
  <c r="FT214" i="51"/>
  <c r="FT227" i="51" s="1"/>
  <c r="FX214" i="51"/>
  <c r="FX227" i="51" s="1"/>
  <c r="GB214" i="51"/>
  <c r="GB227" i="51" s="1"/>
  <c r="GF214" i="51"/>
  <c r="GF227" i="51" s="1"/>
  <c r="GJ214" i="51"/>
  <c r="GJ227" i="51" s="1"/>
  <c r="GN214" i="51"/>
  <c r="GN227" i="51" s="1"/>
  <c r="GR214" i="51"/>
  <c r="GR227" i="51" s="1"/>
  <c r="GV214" i="51"/>
  <c r="GV227" i="51" s="1"/>
  <c r="DJ208" i="51"/>
  <c r="DJ221" i="51" s="1"/>
  <c r="DR208" i="51"/>
  <c r="DR221" i="51" s="1"/>
  <c r="DZ208" i="51"/>
  <c r="DZ221" i="51" s="1"/>
  <c r="EH208" i="51"/>
  <c r="EH221" i="51" s="1"/>
  <c r="EP208" i="51"/>
  <c r="EX208" i="51"/>
  <c r="EX221" i="51" s="1"/>
  <c r="FF208" i="51"/>
  <c r="FF221" i="51" s="1"/>
  <c r="FN208" i="51"/>
  <c r="FV208" i="51"/>
  <c r="FV221" i="51" s="1"/>
  <c r="GD208" i="51"/>
  <c r="GD221" i="51" s="1"/>
  <c r="GL208" i="51"/>
  <c r="GT208" i="51"/>
  <c r="GT221" i="51" s="1"/>
  <c r="DG209" i="51"/>
  <c r="DG222" i="51" s="1"/>
  <c r="DO209" i="51"/>
  <c r="DO222" i="51" s="1"/>
  <c r="DW209" i="51"/>
  <c r="DW222" i="51" s="1"/>
  <c r="EE209" i="51"/>
  <c r="EE222" i="51" s="1"/>
  <c r="EM209" i="51"/>
  <c r="EM222" i="51" s="1"/>
  <c r="EU209" i="51"/>
  <c r="EU222" i="51" s="1"/>
  <c r="FC209" i="51"/>
  <c r="FC222" i="51" s="1"/>
  <c r="FK209" i="51"/>
  <c r="FK222" i="51" s="1"/>
  <c r="FO209" i="51"/>
  <c r="FO222" i="51" s="1"/>
  <c r="FS209" i="51"/>
  <c r="FS222" i="51" s="1"/>
  <c r="FW209" i="51"/>
  <c r="FW222" i="51" s="1"/>
  <c r="GA209" i="51"/>
  <c r="GA222" i="51" s="1"/>
  <c r="GE209" i="51"/>
  <c r="GE222" i="51" s="1"/>
  <c r="GI209" i="51"/>
  <c r="GI222" i="51" s="1"/>
  <c r="GM209" i="51"/>
  <c r="GM222" i="51" s="1"/>
  <c r="GQ209" i="51"/>
  <c r="GQ222" i="51" s="1"/>
  <c r="GU209" i="51"/>
  <c r="GU222" i="51" s="1"/>
  <c r="GY209" i="51"/>
  <c r="GY222" i="51" s="1"/>
  <c r="DH210" i="51"/>
  <c r="DH223" i="51" s="1"/>
  <c r="DL210" i="51"/>
  <c r="DL223" i="51" s="1"/>
  <c r="DP210" i="51"/>
  <c r="DP223" i="51" s="1"/>
  <c r="DT210" i="51"/>
  <c r="DT223" i="51" s="1"/>
  <c r="DX210" i="51"/>
  <c r="DX223" i="51" s="1"/>
  <c r="EB210" i="51"/>
  <c r="EB223" i="51" s="1"/>
  <c r="EF210" i="51"/>
  <c r="EF223" i="51" s="1"/>
  <c r="EJ210" i="51"/>
  <c r="EJ223" i="51" s="1"/>
  <c r="EN210" i="51"/>
  <c r="EN223" i="51" s="1"/>
  <c r="ER210" i="51"/>
  <c r="EV210" i="51"/>
  <c r="EZ210" i="51"/>
  <c r="FD210" i="51"/>
  <c r="FH210" i="51"/>
  <c r="FL210" i="51"/>
  <c r="FP210" i="51"/>
  <c r="FT210" i="51"/>
  <c r="FX210" i="51"/>
  <c r="GB210" i="51"/>
  <c r="GF210" i="51"/>
  <c r="GJ210" i="51"/>
  <c r="GN210" i="51"/>
  <c r="GR210" i="51"/>
  <c r="GV210" i="51"/>
  <c r="DE211" i="51"/>
  <c r="DI211" i="51"/>
  <c r="DI224" i="51" s="1"/>
  <c r="DM211" i="51"/>
  <c r="DM224" i="51" s="1"/>
  <c r="DQ211" i="51"/>
  <c r="DU211" i="51"/>
  <c r="DU224" i="51" s="1"/>
  <c r="DY211" i="51"/>
  <c r="DY224" i="51" s="1"/>
  <c r="EC211" i="51"/>
  <c r="EG211" i="51"/>
  <c r="EG224" i="51" s="1"/>
  <c r="EK211" i="51"/>
  <c r="EK224" i="51" s="1"/>
  <c r="EO211" i="51"/>
  <c r="AN12" i="47" s="1"/>
  <c r="ES211" i="51"/>
  <c r="EW211" i="51"/>
  <c r="FA211" i="51"/>
  <c r="FE211" i="51"/>
  <c r="FI211" i="51"/>
  <c r="FM211" i="51"/>
  <c r="FQ211" i="51"/>
  <c r="FU211" i="51"/>
  <c r="FY211" i="51"/>
  <c r="GC211" i="51"/>
  <c r="GG211" i="51"/>
  <c r="GK211" i="51"/>
  <c r="GO211" i="51"/>
  <c r="GS211" i="51"/>
  <c r="GW211" i="51"/>
  <c r="DF212" i="51"/>
  <c r="DF225" i="51" s="1"/>
  <c r="DJ212" i="51"/>
  <c r="DJ225" i="51" s="1"/>
  <c r="DN212" i="51"/>
  <c r="DN225" i="51" s="1"/>
  <c r="DR212" i="51"/>
  <c r="DR225" i="51" s="1"/>
  <c r="DV212" i="51"/>
  <c r="DV225" i="51" s="1"/>
  <c r="DZ212" i="51"/>
  <c r="DZ225" i="51" s="1"/>
  <c r="ED212" i="51"/>
  <c r="ED225" i="51" s="1"/>
  <c r="EH212" i="51"/>
  <c r="EH225" i="51" s="1"/>
  <c r="EL212" i="51"/>
  <c r="EL225" i="51" s="1"/>
  <c r="EP212" i="51"/>
  <c r="ET212" i="51"/>
  <c r="EX212" i="51"/>
  <c r="FB212" i="51"/>
  <c r="FF212" i="51"/>
  <c r="FJ212" i="51"/>
  <c r="FN212" i="51"/>
  <c r="FR212" i="51"/>
  <c r="FV212" i="51"/>
  <c r="FZ212" i="51"/>
  <c r="GD212" i="51"/>
  <c r="GH212" i="51"/>
  <c r="GL212" i="51"/>
  <c r="GP212" i="51"/>
  <c r="GT212" i="51"/>
  <c r="GX212" i="51"/>
  <c r="DE214" i="51"/>
  <c r="DI214" i="51"/>
  <c r="DI227" i="51" s="1"/>
  <c r="DM214" i="51"/>
  <c r="DM227" i="51" s="1"/>
  <c r="DQ214" i="51"/>
  <c r="DU214" i="51"/>
  <c r="DU227" i="51" s="1"/>
  <c r="DY214" i="51"/>
  <c r="DY227" i="51" s="1"/>
  <c r="EC214" i="51"/>
  <c r="EG214" i="51"/>
  <c r="EG227" i="51" s="1"/>
  <c r="EK214" i="51"/>
  <c r="EK227" i="51" s="1"/>
  <c r="EO214" i="51"/>
  <c r="ES214" i="51"/>
  <c r="ES227" i="51" s="1"/>
  <c r="EW214" i="51"/>
  <c r="EW227" i="51" s="1"/>
  <c r="FA214" i="51"/>
  <c r="FA227" i="51" s="1"/>
  <c r="FE214" i="51"/>
  <c r="FE227" i="51" s="1"/>
  <c r="FI214" i="51"/>
  <c r="FI227" i="51" s="1"/>
  <c r="FM214" i="51"/>
  <c r="FM227" i="51" s="1"/>
  <c r="FQ214" i="51"/>
  <c r="FQ227" i="51" s="1"/>
  <c r="FU214" i="51"/>
  <c r="FU227" i="51" s="1"/>
  <c r="FY214" i="51"/>
  <c r="FY227" i="51" s="1"/>
  <c r="GC214" i="51"/>
  <c r="GC227" i="51" s="1"/>
  <c r="GG214" i="51"/>
  <c r="GG227" i="51" s="1"/>
  <c r="GK214" i="51"/>
  <c r="GK227" i="51" s="1"/>
  <c r="GO214" i="51"/>
  <c r="GO227" i="51" s="1"/>
  <c r="GS214" i="51"/>
  <c r="GS227" i="51" s="1"/>
  <c r="GW214" i="51"/>
  <c r="GW227" i="51" s="1"/>
  <c r="DD210" i="51"/>
  <c r="DD214" i="51"/>
  <c r="DE208" i="51"/>
  <c r="DM208" i="51"/>
  <c r="DM221" i="51" s="1"/>
  <c r="DU208" i="51"/>
  <c r="DU221" i="51" s="1"/>
  <c r="EC208" i="51"/>
  <c r="EK208" i="51"/>
  <c r="EK221" i="51" s="1"/>
  <c r="ES208" i="51"/>
  <c r="ES221" i="51" s="1"/>
  <c r="FA208" i="51"/>
  <c r="FA221" i="51" s="1"/>
  <c r="FI208" i="51"/>
  <c r="FI221" i="51" s="1"/>
  <c r="FQ208" i="51"/>
  <c r="FQ221" i="51" s="1"/>
  <c r="FY208" i="51"/>
  <c r="FY221" i="51" s="1"/>
  <c r="GG208" i="51"/>
  <c r="GG221" i="51" s="1"/>
  <c r="GO208" i="51"/>
  <c r="GO221" i="51" s="1"/>
  <c r="GW208" i="51"/>
  <c r="GW221" i="51" s="1"/>
  <c r="DJ209" i="51"/>
  <c r="DJ222" i="51" s="1"/>
  <c r="DR209" i="51"/>
  <c r="DR222" i="51" s="1"/>
  <c r="DZ209" i="51"/>
  <c r="DZ222" i="51" s="1"/>
  <c r="EH209" i="51"/>
  <c r="EH222" i="51" s="1"/>
  <c r="EP209" i="51"/>
  <c r="EX209" i="51"/>
  <c r="EX222" i="51" s="1"/>
  <c r="FF209" i="51"/>
  <c r="FF222" i="51" s="1"/>
  <c r="FL209" i="51"/>
  <c r="FL222" i="51" s="1"/>
  <c r="FP209" i="51"/>
  <c r="FP222" i="51" s="1"/>
  <c r="FT209" i="51"/>
  <c r="FT222" i="51" s="1"/>
  <c r="FX209" i="51"/>
  <c r="FX222" i="51" s="1"/>
  <c r="GB209" i="51"/>
  <c r="GB222" i="51" s="1"/>
  <c r="GF209" i="51"/>
  <c r="GF222" i="51" s="1"/>
  <c r="GJ209" i="51"/>
  <c r="GJ222" i="51" s="1"/>
  <c r="GN209" i="51"/>
  <c r="GN222" i="51" s="1"/>
  <c r="GR209" i="51"/>
  <c r="GR222" i="51" s="1"/>
  <c r="GV209" i="51"/>
  <c r="GV222" i="51" s="1"/>
  <c r="DE210" i="51"/>
  <c r="DI210" i="51"/>
  <c r="DI223" i="51" s="1"/>
  <c r="DM210" i="51"/>
  <c r="DM223" i="51" s="1"/>
  <c r="DQ210" i="51"/>
  <c r="DU210" i="51"/>
  <c r="DU223" i="51" s="1"/>
  <c r="DY210" i="51"/>
  <c r="DY223" i="51" s="1"/>
  <c r="EC210" i="51"/>
  <c r="EG210" i="51"/>
  <c r="EG223" i="51" s="1"/>
  <c r="EK210" i="51"/>
  <c r="EK223" i="51" s="1"/>
  <c r="EO210" i="51"/>
  <c r="AM12" i="47" s="1"/>
  <c r="ES210" i="51"/>
  <c r="EW210" i="51"/>
  <c r="FA210" i="51"/>
  <c r="FE210" i="51"/>
  <c r="FI210" i="51"/>
  <c r="FM210" i="51"/>
  <c r="FQ210" i="51"/>
  <c r="FU210" i="51"/>
  <c r="FY210" i="51"/>
  <c r="GC210" i="51"/>
  <c r="GG210" i="51"/>
  <c r="GK210" i="51"/>
  <c r="GO210" i="51"/>
  <c r="GS210" i="51"/>
  <c r="GW210" i="51"/>
  <c r="DF211" i="51"/>
  <c r="DF224" i="51" s="1"/>
  <c r="DJ211" i="51"/>
  <c r="DJ224" i="51" s="1"/>
  <c r="DN211" i="51"/>
  <c r="DN224" i="51" s="1"/>
  <c r="DR211" i="51"/>
  <c r="DR224" i="51" s="1"/>
  <c r="DV211" i="51"/>
  <c r="DV224" i="51" s="1"/>
  <c r="DZ211" i="51"/>
  <c r="DZ224" i="51" s="1"/>
  <c r="ED211" i="51"/>
  <c r="ED224" i="51" s="1"/>
  <c r="EH211" i="51"/>
  <c r="EH224" i="51" s="1"/>
  <c r="EL211" i="51"/>
  <c r="EL224" i="51" s="1"/>
  <c r="EP211" i="51"/>
  <c r="ET211" i="51"/>
  <c r="EX211" i="51"/>
  <c r="FB211" i="51"/>
  <c r="FF211" i="51"/>
  <c r="FJ211" i="51"/>
  <c r="FN211" i="51"/>
  <c r="FR211" i="51"/>
  <c r="FV211" i="51"/>
  <c r="FZ211" i="51"/>
  <c r="GD211" i="51"/>
  <c r="GH211" i="51"/>
  <c r="GL211" i="51"/>
  <c r="GP211" i="51"/>
  <c r="GT211" i="51"/>
  <c r="GX211" i="51"/>
  <c r="DG212" i="51"/>
  <c r="DG225" i="51" s="1"/>
  <c r="DK212" i="51"/>
  <c r="DK225" i="51" s="1"/>
  <c r="DO212" i="51"/>
  <c r="DO225" i="51" s="1"/>
  <c r="DN208" i="51"/>
  <c r="DN221" i="51" s="1"/>
  <c r="ET208" i="51"/>
  <c r="ET221" i="51" s="1"/>
  <c r="FZ208" i="51"/>
  <c r="DK209" i="51"/>
  <c r="DK222" i="51" s="1"/>
  <c r="EQ209" i="51"/>
  <c r="EQ222" i="51" s="1"/>
  <c r="FQ209" i="51"/>
  <c r="FQ222" i="51" s="1"/>
  <c r="GG209" i="51"/>
  <c r="GG222" i="51" s="1"/>
  <c r="GW209" i="51"/>
  <c r="GW222" i="51" s="1"/>
  <c r="DR210" i="51"/>
  <c r="DR223" i="51" s="1"/>
  <c r="EH210" i="51"/>
  <c r="EH223" i="51" s="1"/>
  <c r="EX210" i="51"/>
  <c r="FN210" i="51"/>
  <c r="GD210" i="51"/>
  <c r="GT210" i="51"/>
  <c r="DO211" i="51"/>
  <c r="DO224" i="51" s="1"/>
  <c r="EE211" i="51"/>
  <c r="EE224" i="51" s="1"/>
  <c r="EU211" i="51"/>
  <c r="FK211" i="51"/>
  <c r="GA211" i="51"/>
  <c r="GQ211" i="51"/>
  <c r="DL212" i="51"/>
  <c r="DL225" i="51" s="1"/>
  <c r="DW212" i="51"/>
  <c r="DW225" i="51" s="1"/>
  <c r="EE212" i="51"/>
  <c r="EE225" i="51" s="1"/>
  <c r="EM212" i="51"/>
  <c r="EM225" i="51" s="1"/>
  <c r="EU212" i="51"/>
  <c r="FC212" i="51"/>
  <c r="FK212" i="51"/>
  <c r="FS212" i="51"/>
  <c r="GA212" i="51"/>
  <c r="GI212" i="51"/>
  <c r="GQ212" i="51"/>
  <c r="GY212" i="51"/>
  <c r="DJ214" i="51"/>
  <c r="DJ227" i="51" s="1"/>
  <c r="DR214" i="51"/>
  <c r="DR227" i="51" s="1"/>
  <c r="DZ214" i="51"/>
  <c r="DZ227" i="51" s="1"/>
  <c r="EH214" i="51"/>
  <c r="EH227" i="51" s="1"/>
  <c r="EP214" i="51"/>
  <c r="EX214" i="51"/>
  <c r="EX227" i="51" s="1"/>
  <c r="FF214" i="51"/>
  <c r="FF227" i="51" s="1"/>
  <c r="FN214" i="51"/>
  <c r="FV214" i="51"/>
  <c r="FV227" i="51" s="1"/>
  <c r="GD214" i="51"/>
  <c r="GD227" i="51" s="1"/>
  <c r="GL214" i="51"/>
  <c r="GT214" i="51"/>
  <c r="GT227" i="51" s="1"/>
  <c r="DD209" i="51"/>
  <c r="ED210" i="51"/>
  <c r="ED223" i="51" s="1"/>
  <c r="EQ211" i="51"/>
  <c r="DT212" i="51"/>
  <c r="DT225" i="51" s="1"/>
  <c r="EZ212" i="51"/>
  <c r="FX212" i="51"/>
  <c r="GN212" i="51"/>
  <c r="DG214" i="51"/>
  <c r="DG227" i="51" s="1"/>
  <c r="DW214" i="51"/>
  <c r="DW227" i="51" s="1"/>
  <c r="EU214" i="51"/>
  <c r="EU227" i="51" s="1"/>
  <c r="FS214" i="51"/>
  <c r="FS227" i="51" s="1"/>
  <c r="GQ214" i="51"/>
  <c r="GQ227" i="51" s="1"/>
  <c r="DD208" i="51"/>
  <c r="DV208" i="51"/>
  <c r="DV221" i="51" s="1"/>
  <c r="FB208" i="51"/>
  <c r="GH208" i="51"/>
  <c r="GH221" i="51" s="1"/>
  <c r="DS209" i="51"/>
  <c r="DS222" i="51" s="1"/>
  <c r="EY209" i="51"/>
  <c r="EY222" i="51" s="1"/>
  <c r="FU209" i="51"/>
  <c r="FU222" i="51" s="1"/>
  <c r="GK209" i="51"/>
  <c r="GK222" i="51" s="1"/>
  <c r="DF210" i="51"/>
  <c r="DF223" i="51" s="1"/>
  <c r="DV210" i="51"/>
  <c r="DV223" i="51" s="1"/>
  <c r="EL210" i="51"/>
  <c r="EL223" i="51" s="1"/>
  <c r="FB210" i="51"/>
  <c r="FR210" i="51"/>
  <c r="GH210" i="51"/>
  <c r="GX210" i="51"/>
  <c r="AM18" i="47" s="1"/>
  <c r="DS211" i="51"/>
  <c r="DS224" i="51" s="1"/>
  <c r="EI211" i="51"/>
  <c r="EI224" i="51" s="1"/>
  <c r="EY211" i="51"/>
  <c r="FO211" i="51"/>
  <c r="GE211" i="51"/>
  <c r="GU211" i="51"/>
  <c r="DP212" i="51"/>
  <c r="DP225" i="51" s="1"/>
  <c r="DX212" i="51"/>
  <c r="DX225" i="51" s="1"/>
  <c r="EF212" i="51"/>
  <c r="EF225" i="51" s="1"/>
  <c r="EN212" i="51"/>
  <c r="EN225" i="51" s="1"/>
  <c r="EV212" i="51"/>
  <c r="FD212" i="51"/>
  <c r="FL212" i="51"/>
  <c r="FT212" i="51"/>
  <c r="GB212" i="51"/>
  <c r="GJ212" i="51"/>
  <c r="GR212" i="51"/>
  <c r="DK214" i="51"/>
  <c r="DK227" i="51" s="1"/>
  <c r="DS214" i="51"/>
  <c r="DS227" i="51" s="1"/>
  <c r="EA214" i="51"/>
  <c r="EA227" i="51" s="1"/>
  <c r="EI214" i="51"/>
  <c r="EI227" i="51" s="1"/>
  <c r="EQ214" i="51"/>
  <c r="EQ227" i="51" s="1"/>
  <c r="EY214" i="51"/>
  <c r="EY227" i="51" s="1"/>
  <c r="FG214" i="51"/>
  <c r="FG227" i="51" s="1"/>
  <c r="FO214" i="51"/>
  <c r="FO227" i="51" s="1"/>
  <c r="FW214" i="51"/>
  <c r="FW227" i="51" s="1"/>
  <c r="GE214" i="51"/>
  <c r="GE227" i="51" s="1"/>
  <c r="GM214" i="51"/>
  <c r="GM227" i="51" s="1"/>
  <c r="GU214" i="51"/>
  <c r="GU227" i="51" s="1"/>
  <c r="DD211" i="51"/>
  <c r="GX214" i="51"/>
  <c r="ET210" i="51"/>
  <c r="FG211" i="51"/>
  <c r="EB212" i="51"/>
  <c r="EB225" i="51" s="1"/>
  <c r="ER212" i="51"/>
  <c r="FP212" i="51"/>
  <c r="GV212" i="51"/>
  <c r="DO214" i="51"/>
  <c r="DO227" i="51" s="1"/>
  <c r="EM214" i="51"/>
  <c r="EM227" i="51" s="1"/>
  <c r="FK214" i="51"/>
  <c r="FK227" i="51" s="1"/>
  <c r="GI214" i="51"/>
  <c r="GI227" i="51" s="1"/>
  <c r="GY214" i="51"/>
  <c r="GY227" i="51" s="1"/>
  <c r="ED208" i="51"/>
  <c r="ED221" i="51" s="1"/>
  <c r="FJ208" i="51"/>
  <c r="FJ221" i="51" s="1"/>
  <c r="GP208" i="51"/>
  <c r="GP221" i="51" s="1"/>
  <c r="EA209" i="51"/>
  <c r="EA222" i="51" s="1"/>
  <c r="FG209" i="51"/>
  <c r="FG222" i="51" s="1"/>
  <c r="FY209" i="51"/>
  <c r="FY222" i="51" s="1"/>
  <c r="GO209" i="51"/>
  <c r="GO222" i="51" s="1"/>
  <c r="DJ210" i="51"/>
  <c r="DJ223" i="51" s="1"/>
  <c r="DZ210" i="51"/>
  <c r="DZ223" i="51" s="1"/>
  <c r="EP210" i="51"/>
  <c r="FF210" i="51"/>
  <c r="FV210" i="51"/>
  <c r="GL210" i="51"/>
  <c r="DG211" i="51"/>
  <c r="DG224" i="51" s="1"/>
  <c r="DW211" i="51"/>
  <c r="DW224" i="51" s="1"/>
  <c r="EM211" i="51"/>
  <c r="EM224" i="51" s="1"/>
  <c r="FC211" i="51"/>
  <c r="FS211" i="51"/>
  <c r="GI211" i="51"/>
  <c r="GY211" i="51"/>
  <c r="DS212" i="51"/>
  <c r="DS225" i="51" s="1"/>
  <c r="EA212" i="51"/>
  <c r="EA225" i="51" s="1"/>
  <c r="EI212" i="51"/>
  <c r="EI225" i="51" s="1"/>
  <c r="EQ212" i="51"/>
  <c r="EY212" i="51"/>
  <c r="FG212" i="51"/>
  <c r="FO212" i="51"/>
  <c r="FW212" i="51"/>
  <c r="GE212" i="51"/>
  <c r="GM212" i="51"/>
  <c r="GU212" i="51"/>
  <c r="DF214" i="51"/>
  <c r="DF227" i="51" s="1"/>
  <c r="DN214" i="51"/>
  <c r="DN227" i="51" s="1"/>
  <c r="DV214" i="51"/>
  <c r="DV227" i="51" s="1"/>
  <c r="ED214" i="51"/>
  <c r="ED227" i="51" s="1"/>
  <c r="EL214" i="51"/>
  <c r="EL227" i="51" s="1"/>
  <c r="ET214" i="51"/>
  <c r="ET227" i="51" s="1"/>
  <c r="FB214" i="51"/>
  <c r="FJ214" i="51"/>
  <c r="FJ227" i="51" s="1"/>
  <c r="FR214" i="51"/>
  <c r="FR227" i="51" s="1"/>
  <c r="FZ214" i="51"/>
  <c r="GH214" i="51"/>
  <c r="GH227" i="51" s="1"/>
  <c r="GP214" i="51"/>
  <c r="GP227" i="51" s="1"/>
  <c r="DD212" i="51"/>
  <c r="DF208" i="51"/>
  <c r="DF221" i="51" s="1"/>
  <c r="EL208" i="51"/>
  <c r="EL221" i="51" s="1"/>
  <c r="FR208" i="51"/>
  <c r="FR221" i="51" s="1"/>
  <c r="GX208" i="51"/>
  <c r="EI209" i="51"/>
  <c r="EI222" i="51" s="1"/>
  <c r="FM209" i="51"/>
  <c r="FM222" i="51" s="1"/>
  <c r="GC209" i="51"/>
  <c r="GC222" i="51" s="1"/>
  <c r="GS209" i="51"/>
  <c r="GS222" i="51" s="1"/>
  <c r="DN210" i="51"/>
  <c r="DN223" i="51" s="1"/>
  <c r="FJ210" i="51"/>
  <c r="FZ210" i="51"/>
  <c r="GP210" i="51"/>
  <c r="DK211" i="51"/>
  <c r="DK224" i="51" s="1"/>
  <c r="EA211" i="51"/>
  <c r="EA224" i="51" s="1"/>
  <c r="FW211" i="51"/>
  <c r="GM211" i="51"/>
  <c r="DH212" i="51"/>
  <c r="DH225" i="51" s="1"/>
  <c r="EJ212" i="51"/>
  <c r="EJ225" i="51" s="1"/>
  <c r="FH212" i="51"/>
  <c r="GF212" i="51"/>
  <c r="EE214" i="51"/>
  <c r="EE227" i="51" s="1"/>
  <c r="FC214" i="51"/>
  <c r="FC227" i="51" s="1"/>
  <c r="GA214" i="51"/>
  <c r="GA227" i="51" s="1"/>
  <c r="M9" i="40"/>
  <c r="I9" i="45"/>
  <c r="B11" i="40"/>
  <c r="S11" i="40" s="1"/>
  <c r="J8" i="40"/>
  <c r="D5" i="37"/>
  <c r="D20" i="37"/>
  <c r="D4" i="37" s="1"/>
  <c r="E6" i="40"/>
  <c r="O9" i="40"/>
  <c r="B13" i="40"/>
  <c r="B10" i="40"/>
  <c r="B16" i="40"/>
  <c r="B19" i="40"/>
  <c r="H8" i="40"/>
  <c r="B17" i="40"/>
  <c r="B14" i="40"/>
  <c r="B7" i="40"/>
  <c r="D152" i="49"/>
  <c r="E111" i="51"/>
  <c r="H6" i="40"/>
  <c r="G9" i="40"/>
  <c r="C6" i="40"/>
  <c r="C20" i="40" s="1"/>
  <c r="U6" i="40" s="1"/>
  <c r="I8" i="40"/>
  <c r="M15" i="40"/>
  <c r="B12" i="40"/>
  <c r="B18" i="40"/>
  <c r="F6" i="40"/>
  <c r="I6" i="40"/>
  <c r="G6" i="40"/>
  <c r="F9" i="40"/>
  <c r="S9" i="40"/>
  <c r="H9" i="40"/>
  <c r="P8" i="40"/>
  <c r="G8" i="40"/>
  <c r="M8" i="40"/>
  <c r="O15" i="40"/>
  <c r="L15" i="40"/>
  <c r="J6" i="40"/>
  <c r="K6" i="40"/>
  <c r="O6" i="40"/>
  <c r="S6" i="40"/>
  <c r="N6" i="40"/>
  <c r="J9" i="40"/>
  <c r="K9" i="40"/>
  <c r="N9" i="40"/>
  <c r="K8" i="40"/>
  <c r="O8" i="40"/>
  <c r="E8" i="40"/>
  <c r="L8" i="40"/>
  <c r="N15" i="40"/>
  <c r="S15" i="40"/>
  <c r="L6" i="40"/>
  <c r="D6" i="40"/>
  <c r="P6" i="40"/>
  <c r="L9" i="40"/>
  <c r="I9" i="40"/>
  <c r="N8" i="40"/>
  <c r="F8" i="40"/>
  <c r="D33" i="19"/>
  <c r="I18" i="45" s="1"/>
  <c r="I19" i="45" s="1"/>
  <c r="I23" i="45" s="1"/>
  <c r="I13" i="45" s="1"/>
  <c r="H176" i="51"/>
  <c r="L176" i="51"/>
  <c r="P176" i="51"/>
  <c r="T176" i="51"/>
  <c r="X176" i="51"/>
  <c r="AB176" i="51"/>
  <c r="AF176" i="51"/>
  <c r="AJ176" i="51"/>
  <c r="AN176" i="51"/>
  <c r="AR176" i="51"/>
  <c r="AV176" i="51"/>
  <c r="AZ176" i="51"/>
  <c r="BD176" i="51"/>
  <c r="BH176" i="51"/>
  <c r="BL176" i="51"/>
  <c r="BP176" i="51"/>
  <c r="BT176" i="51"/>
  <c r="BX176" i="51"/>
  <c r="CB176" i="51"/>
  <c r="CF176" i="51"/>
  <c r="CJ176" i="51"/>
  <c r="CN176" i="51"/>
  <c r="CR176" i="51"/>
  <c r="CV176" i="51"/>
  <c r="CZ176" i="51"/>
  <c r="I176" i="51"/>
  <c r="M176" i="51"/>
  <c r="Q176" i="51"/>
  <c r="U176" i="51"/>
  <c r="Y176" i="51"/>
  <c r="AC176" i="51"/>
  <c r="AG176" i="51"/>
  <c r="AK176" i="51"/>
  <c r="AO176" i="51"/>
  <c r="AS176" i="51"/>
  <c r="AW176" i="51"/>
  <c r="BA176" i="51"/>
  <c r="BE176" i="51"/>
  <c r="BI176" i="51"/>
  <c r="BM176" i="51"/>
  <c r="BQ176" i="51"/>
  <c r="BU176" i="51"/>
  <c r="BY176" i="51"/>
  <c r="CC176" i="51"/>
  <c r="CG176" i="51"/>
  <c r="CK176" i="51"/>
  <c r="CO176" i="51"/>
  <c r="CS176" i="51"/>
  <c r="CW176" i="51"/>
  <c r="DA176" i="51"/>
  <c r="J176" i="51"/>
  <c r="N176" i="51"/>
  <c r="R176" i="51"/>
  <c r="V176" i="51"/>
  <c r="Z176" i="51"/>
  <c r="AD176" i="51"/>
  <c r="AH176" i="51"/>
  <c r="AL176" i="51"/>
  <c r="AP176" i="51"/>
  <c r="AT176" i="51"/>
  <c r="AX176" i="51"/>
  <c r="BB176" i="51"/>
  <c r="BF176" i="51"/>
  <c r="BJ176" i="51"/>
  <c r="BN176" i="51"/>
  <c r="BR176" i="51"/>
  <c r="BV176" i="51"/>
  <c r="BZ176" i="51"/>
  <c r="CD176" i="51"/>
  <c r="CH176" i="51"/>
  <c r="CL176" i="51"/>
  <c r="CP176" i="51"/>
  <c r="CT176" i="51"/>
  <c r="CX176" i="51"/>
  <c r="G176" i="51"/>
  <c r="K176" i="51"/>
  <c r="O176" i="51"/>
  <c r="S176" i="51"/>
  <c r="W176" i="51"/>
  <c r="AA176" i="51"/>
  <c r="AE176" i="51"/>
  <c r="AI176" i="51"/>
  <c r="AM176" i="51"/>
  <c r="AQ176" i="51"/>
  <c r="AF12" i="47" s="1"/>
  <c r="AU176" i="51"/>
  <c r="BC176" i="51"/>
  <c r="BS176" i="51"/>
  <c r="CI176" i="51"/>
  <c r="CY176" i="51"/>
  <c r="BG176" i="51"/>
  <c r="BW176" i="51"/>
  <c r="CM176" i="51"/>
  <c r="BK176" i="51"/>
  <c r="CA176" i="51"/>
  <c r="CQ176" i="51"/>
  <c r="AY176" i="51"/>
  <c r="BO176" i="51"/>
  <c r="CE176" i="51"/>
  <c r="CU176" i="51"/>
  <c r="D31" i="19"/>
  <c r="D29" i="19" s="1"/>
  <c r="FT31" i="51"/>
  <c r="FX31" i="51"/>
  <c r="GB31" i="51"/>
  <c r="GF31" i="51"/>
  <c r="GJ31" i="51"/>
  <c r="GN31" i="51"/>
  <c r="GR31" i="51"/>
  <c r="GV31" i="51"/>
  <c r="FV32" i="51"/>
  <c r="FZ32" i="51"/>
  <c r="GD32" i="51"/>
  <c r="GH32" i="51"/>
  <c r="GL32" i="51"/>
  <c r="GP32" i="51"/>
  <c r="GT32" i="51"/>
  <c r="GX32" i="51"/>
  <c r="FT33" i="51"/>
  <c r="FX33" i="51"/>
  <c r="GB33" i="51"/>
  <c r="GF33" i="51"/>
  <c r="GJ33" i="51"/>
  <c r="GN33" i="51"/>
  <c r="GR33" i="51"/>
  <c r="GV33" i="51"/>
  <c r="FV34" i="51"/>
  <c r="FU31" i="51"/>
  <c r="FY31" i="51"/>
  <c r="GC31" i="51"/>
  <c r="GG31" i="51"/>
  <c r="GK31" i="51"/>
  <c r="GO31" i="51"/>
  <c r="GS31" i="51"/>
  <c r="GW31" i="51"/>
  <c r="FS32" i="51"/>
  <c r="FW32" i="51"/>
  <c r="GA32" i="51"/>
  <c r="GE32" i="51"/>
  <c r="GI32" i="51"/>
  <c r="GM32" i="51"/>
  <c r="GQ32" i="51"/>
  <c r="GU32" i="51"/>
  <c r="GY32" i="51"/>
  <c r="FU33" i="51"/>
  <c r="FY33" i="51"/>
  <c r="GC33" i="51"/>
  <c r="GG33" i="51"/>
  <c r="GK33" i="51"/>
  <c r="GO33" i="51"/>
  <c r="GS33" i="51"/>
  <c r="GW33" i="51"/>
  <c r="FR31" i="51"/>
  <c r="FV31" i="51"/>
  <c r="FZ31" i="51"/>
  <c r="GD31" i="51"/>
  <c r="GH31" i="51"/>
  <c r="GL31" i="51"/>
  <c r="GP31" i="51"/>
  <c r="GT31" i="51"/>
  <c r="GX31" i="51"/>
  <c r="FT32" i="51"/>
  <c r="FX32" i="51"/>
  <c r="GB32" i="51"/>
  <c r="GF32" i="51"/>
  <c r="GJ32" i="51"/>
  <c r="GN32" i="51"/>
  <c r="GR32" i="51"/>
  <c r="GV32" i="51"/>
  <c r="FV33" i="51"/>
  <c r="FZ33" i="51"/>
  <c r="GD33" i="51"/>
  <c r="GH33" i="51"/>
  <c r="GL33" i="51"/>
  <c r="GP33" i="51"/>
  <c r="GT33" i="51"/>
  <c r="GX33" i="51"/>
  <c r="FS31" i="51"/>
  <c r="GI31" i="51"/>
  <c r="GY31" i="51"/>
  <c r="FU32" i="51"/>
  <c r="GK32" i="51"/>
  <c r="FW33" i="51"/>
  <c r="GM33" i="51"/>
  <c r="FU34" i="51"/>
  <c r="FZ34" i="51"/>
  <c r="GD34" i="51"/>
  <c r="GH34" i="51"/>
  <c r="GL34" i="51"/>
  <c r="GP34" i="51"/>
  <c r="GT34" i="51"/>
  <c r="GX34" i="51"/>
  <c r="FX35" i="51"/>
  <c r="GB35" i="51"/>
  <c r="GF35" i="51"/>
  <c r="GJ35" i="51"/>
  <c r="GN35" i="51"/>
  <c r="GR35" i="51"/>
  <c r="GV35" i="51"/>
  <c r="FZ36" i="51"/>
  <c r="GD36" i="51"/>
  <c r="GH36" i="51"/>
  <c r="GL36" i="51"/>
  <c r="GP36" i="51"/>
  <c r="GT36" i="51"/>
  <c r="GX36" i="51"/>
  <c r="FX37" i="51"/>
  <c r="GB37" i="51"/>
  <c r="GF37" i="51"/>
  <c r="GJ37" i="51"/>
  <c r="GN37" i="51"/>
  <c r="GR37" i="51"/>
  <c r="GV37" i="51"/>
  <c r="FZ38" i="51"/>
  <c r="GD38" i="51"/>
  <c r="GH38" i="51"/>
  <c r="GL38" i="51"/>
  <c r="GP38" i="51"/>
  <c r="GT38" i="51"/>
  <c r="GX38" i="51"/>
  <c r="GB39" i="51"/>
  <c r="GF39" i="51"/>
  <c r="GJ39" i="51"/>
  <c r="GN39" i="51"/>
  <c r="GR39" i="51"/>
  <c r="GV39" i="51"/>
  <c r="GD40" i="51"/>
  <c r="GH40" i="51"/>
  <c r="GL40" i="51"/>
  <c r="GP40" i="51"/>
  <c r="GT40" i="51"/>
  <c r="GX40" i="51"/>
  <c r="GB41" i="51"/>
  <c r="GF41" i="51"/>
  <c r="GJ41" i="51"/>
  <c r="GN41" i="51"/>
  <c r="GR41" i="51"/>
  <c r="GV41" i="51"/>
  <c r="GD42" i="51"/>
  <c r="GH42" i="51"/>
  <c r="GL42" i="51"/>
  <c r="GP42" i="51"/>
  <c r="GT42" i="51"/>
  <c r="GX42" i="51"/>
  <c r="GF43" i="51"/>
  <c r="GJ43" i="51"/>
  <c r="GN43" i="51"/>
  <c r="GR43" i="51"/>
  <c r="GV43" i="51"/>
  <c r="FW31" i="51"/>
  <c r="GM31" i="51"/>
  <c r="FY32" i="51"/>
  <c r="GO32" i="51"/>
  <c r="GA33" i="51"/>
  <c r="GQ33" i="51"/>
  <c r="FW34" i="51"/>
  <c r="GA34" i="51"/>
  <c r="GE34" i="51"/>
  <c r="GI34" i="51"/>
  <c r="GM34" i="51"/>
  <c r="GQ34" i="51"/>
  <c r="GU34" i="51"/>
  <c r="GY34" i="51"/>
  <c r="FY35" i="51"/>
  <c r="GC35" i="51"/>
  <c r="GG35" i="51"/>
  <c r="GK35" i="51"/>
  <c r="GO35" i="51"/>
  <c r="GS35" i="51"/>
  <c r="GW35" i="51"/>
  <c r="FW36" i="51"/>
  <c r="GA36" i="51"/>
  <c r="GE36" i="51"/>
  <c r="GI36" i="51"/>
  <c r="GM36" i="51"/>
  <c r="GQ36" i="51"/>
  <c r="GU36" i="51"/>
  <c r="GY36" i="51"/>
  <c r="FY37" i="51"/>
  <c r="GC37" i="51"/>
  <c r="GG37" i="51"/>
  <c r="GK37" i="51"/>
  <c r="GO37" i="51"/>
  <c r="GS37" i="51"/>
  <c r="GW37" i="51"/>
  <c r="GA38" i="51"/>
  <c r="GE38" i="51"/>
  <c r="GI38" i="51"/>
  <c r="GM38" i="51"/>
  <c r="GQ38" i="51"/>
  <c r="GU38" i="51"/>
  <c r="GY38" i="51"/>
  <c r="GC39" i="51"/>
  <c r="GG39" i="51"/>
  <c r="GK39" i="51"/>
  <c r="GO39" i="51"/>
  <c r="GS39" i="51"/>
  <c r="GW39" i="51"/>
  <c r="GA40" i="51"/>
  <c r="GE40" i="51"/>
  <c r="GI40" i="51"/>
  <c r="GM40" i="51"/>
  <c r="GQ40" i="51"/>
  <c r="GU40" i="51"/>
  <c r="GY40" i="51"/>
  <c r="GC41" i="51"/>
  <c r="GG41" i="51"/>
  <c r="GK41" i="51"/>
  <c r="GO41" i="51"/>
  <c r="GS41" i="51"/>
  <c r="GW41" i="51"/>
  <c r="GE42" i="51"/>
  <c r="GI42" i="51"/>
  <c r="GM42" i="51"/>
  <c r="GQ42" i="51"/>
  <c r="GU42" i="51"/>
  <c r="GY42" i="51"/>
  <c r="GG43" i="51"/>
  <c r="GK43" i="51"/>
  <c r="GO43" i="51"/>
  <c r="GS43" i="51"/>
  <c r="GW43" i="51"/>
  <c r="GA31" i="51"/>
  <c r="GQ31" i="51"/>
  <c r="GC32" i="51"/>
  <c r="GS32" i="51"/>
  <c r="GE33" i="51"/>
  <c r="GU33" i="51"/>
  <c r="FX34" i="51"/>
  <c r="GB34" i="51"/>
  <c r="GF34" i="51"/>
  <c r="GJ34" i="51"/>
  <c r="GN34" i="51"/>
  <c r="GR34" i="51"/>
  <c r="GV34" i="51"/>
  <c r="FV35" i="51"/>
  <c r="FZ35" i="51"/>
  <c r="GD35" i="51"/>
  <c r="GH35" i="51"/>
  <c r="GL35" i="51"/>
  <c r="GP35" i="51"/>
  <c r="GT35" i="51"/>
  <c r="GX35" i="51"/>
  <c r="FX36" i="51"/>
  <c r="GB36" i="51"/>
  <c r="GF36" i="51"/>
  <c r="GJ36" i="51"/>
  <c r="GN36" i="51"/>
  <c r="GR36" i="51"/>
  <c r="GV36" i="51"/>
  <c r="FZ37" i="51"/>
  <c r="GD37" i="51"/>
  <c r="GH37" i="51"/>
  <c r="GL37" i="51"/>
  <c r="GP37" i="51"/>
  <c r="GT37" i="51"/>
  <c r="GX37" i="51"/>
  <c r="GB38" i="51"/>
  <c r="GF38" i="51"/>
  <c r="GJ38" i="51"/>
  <c r="GN38" i="51"/>
  <c r="GR38" i="51"/>
  <c r="GV38" i="51"/>
  <c r="FZ39" i="51"/>
  <c r="GD39" i="51"/>
  <c r="GH39" i="51"/>
  <c r="GL39" i="51"/>
  <c r="GP39" i="51"/>
  <c r="GT39" i="51"/>
  <c r="GX39" i="51"/>
  <c r="GB40" i="51"/>
  <c r="GF40" i="51"/>
  <c r="GJ40" i="51"/>
  <c r="GN40" i="51"/>
  <c r="GR40" i="51"/>
  <c r="GV40" i="51"/>
  <c r="GD41" i="51"/>
  <c r="GH41" i="51"/>
  <c r="GL41" i="51"/>
  <c r="GP41" i="51"/>
  <c r="GT41" i="51"/>
  <c r="GX41" i="51"/>
  <c r="GF42" i="51"/>
  <c r="GJ42" i="51"/>
  <c r="GN42" i="51"/>
  <c r="GR42" i="51"/>
  <c r="GV42" i="51"/>
  <c r="GD43" i="51"/>
  <c r="GH43" i="51"/>
  <c r="GL43" i="51"/>
  <c r="GP43" i="51"/>
  <c r="GT43" i="51"/>
  <c r="GX43" i="51"/>
  <c r="GE31" i="51"/>
  <c r="GG32" i="51"/>
  <c r="GI33" i="51"/>
  <c r="FY34" i="51"/>
  <c r="GO34" i="51"/>
  <c r="GA35" i="51"/>
  <c r="GQ35" i="51"/>
  <c r="GC36" i="51"/>
  <c r="GS36" i="51"/>
  <c r="GE37" i="51"/>
  <c r="GU37" i="51"/>
  <c r="GG38" i="51"/>
  <c r="GW38" i="51"/>
  <c r="GI39" i="51"/>
  <c r="GY39" i="51"/>
  <c r="GK40" i="51"/>
  <c r="GM41" i="51"/>
  <c r="GO42" i="51"/>
  <c r="GQ43" i="51"/>
  <c r="GH44" i="51"/>
  <c r="GL44" i="51"/>
  <c r="GP44" i="51"/>
  <c r="GT44" i="51"/>
  <c r="GX44" i="51"/>
  <c r="GF45" i="51"/>
  <c r="GJ45" i="51"/>
  <c r="GN45" i="51"/>
  <c r="GR45" i="51"/>
  <c r="GV45" i="51"/>
  <c r="GH46" i="51"/>
  <c r="GL46" i="51"/>
  <c r="GP46" i="51"/>
  <c r="GT46" i="51"/>
  <c r="GX46" i="51"/>
  <c r="GJ47" i="51"/>
  <c r="GN47" i="51"/>
  <c r="GR47" i="51"/>
  <c r="GV47" i="51"/>
  <c r="GL48" i="51"/>
  <c r="GP48" i="51"/>
  <c r="GT48" i="51"/>
  <c r="GX48" i="51"/>
  <c r="GJ49" i="51"/>
  <c r="GN49" i="51"/>
  <c r="GR49" i="51"/>
  <c r="GV49" i="51"/>
  <c r="GL50" i="51"/>
  <c r="GP50" i="51"/>
  <c r="GT50" i="51"/>
  <c r="GX50" i="51"/>
  <c r="GN51" i="51"/>
  <c r="GR51" i="51"/>
  <c r="GV51" i="51"/>
  <c r="GU31" i="51"/>
  <c r="GW32" i="51"/>
  <c r="GY33" i="51"/>
  <c r="GC34" i="51"/>
  <c r="GS34" i="51"/>
  <c r="GE35" i="51"/>
  <c r="GU35" i="51"/>
  <c r="GG36" i="51"/>
  <c r="GW36" i="51"/>
  <c r="GI37" i="51"/>
  <c r="GY37" i="51"/>
  <c r="GK38" i="51"/>
  <c r="GM39" i="51"/>
  <c r="GO40" i="51"/>
  <c r="GQ41" i="51"/>
  <c r="GC42" i="51"/>
  <c r="GS42" i="51"/>
  <c r="GE43" i="51"/>
  <c r="GU43" i="51"/>
  <c r="GE44" i="51"/>
  <c r="GI44" i="51"/>
  <c r="GM44" i="51"/>
  <c r="GQ44" i="51"/>
  <c r="GU44" i="51"/>
  <c r="GY44" i="51"/>
  <c r="GG45" i="51"/>
  <c r="GK45" i="51"/>
  <c r="GO45" i="51"/>
  <c r="GS45" i="51"/>
  <c r="GW45" i="51"/>
  <c r="GI46" i="51"/>
  <c r="GM46" i="51"/>
  <c r="GQ46" i="51"/>
  <c r="GU46" i="51"/>
  <c r="GY46" i="51"/>
  <c r="GK47" i="51"/>
  <c r="GO47" i="51"/>
  <c r="GS47" i="51"/>
  <c r="GW47" i="51"/>
  <c r="GI48" i="51"/>
  <c r="GM48" i="51"/>
  <c r="GQ48" i="51"/>
  <c r="GU48" i="51"/>
  <c r="GY48" i="51"/>
  <c r="GK49" i="51"/>
  <c r="GO49" i="51"/>
  <c r="GS49" i="51"/>
  <c r="GW49" i="51"/>
  <c r="GM50" i="51"/>
  <c r="GQ50" i="51"/>
  <c r="GU50" i="51"/>
  <c r="GY50" i="51"/>
  <c r="GO51" i="51"/>
  <c r="GS51" i="51"/>
  <c r="GW51" i="51"/>
  <c r="GG34" i="51"/>
  <c r="GW34" i="51"/>
  <c r="GI35" i="51"/>
  <c r="GY35" i="51"/>
  <c r="GK36" i="51"/>
  <c r="GM37" i="51"/>
  <c r="FY38" i="51"/>
  <c r="GO38" i="51"/>
  <c r="GA39" i="51"/>
  <c r="GQ39" i="51"/>
  <c r="GC40" i="51"/>
  <c r="GS40" i="51"/>
  <c r="GE41" i="51"/>
  <c r="GU41" i="51"/>
  <c r="GG42" i="51"/>
  <c r="GW42" i="51"/>
  <c r="GI43" i="51"/>
  <c r="GY43" i="51"/>
  <c r="GF44" i="51"/>
  <c r="GJ44" i="51"/>
  <c r="GN44" i="51"/>
  <c r="GR44" i="51"/>
  <c r="GV44" i="51"/>
  <c r="GH45" i="51"/>
  <c r="GL45" i="51"/>
  <c r="GP45" i="51"/>
  <c r="GT45" i="51"/>
  <c r="GX45" i="51"/>
  <c r="GJ46" i="51"/>
  <c r="GN46" i="51"/>
  <c r="GR46" i="51"/>
  <c r="GV46" i="51"/>
  <c r="GH47" i="51"/>
  <c r="GL47" i="51"/>
  <c r="GP47" i="51"/>
  <c r="GT47" i="51"/>
  <c r="GX47" i="51"/>
  <c r="GJ48" i="51"/>
  <c r="GN48" i="51"/>
  <c r="GR48" i="51"/>
  <c r="GV48" i="51"/>
  <c r="GL49" i="51"/>
  <c r="GP49" i="51"/>
  <c r="GT49" i="51"/>
  <c r="GX49" i="51"/>
  <c r="GN50" i="51"/>
  <c r="GR50" i="51"/>
  <c r="GV50" i="51"/>
  <c r="GL51" i="51"/>
  <c r="GP51" i="51"/>
  <c r="GT51" i="51"/>
  <c r="GX51" i="51"/>
  <c r="GK34" i="51"/>
  <c r="GM35" i="51"/>
  <c r="GO36" i="51"/>
  <c r="GQ37" i="51"/>
  <c r="GS38" i="51"/>
  <c r="GU39" i="51"/>
  <c r="GW40" i="51"/>
  <c r="GY41" i="51"/>
  <c r="GO44" i="51"/>
  <c r="GQ45" i="51"/>
  <c r="GS46" i="51"/>
  <c r="GU47" i="51"/>
  <c r="GW48" i="51"/>
  <c r="GY49" i="51"/>
  <c r="GK50" i="51"/>
  <c r="GM51" i="51"/>
  <c r="GN52" i="51"/>
  <c r="GR52" i="51"/>
  <c r="GV52" i="51"/>
  <c r="GP53" i="51"/>
  <c r="GT53" i="51"/>
  <c r="GX53" i="51"/>
  <c r="GR54" i="51"/>
  <c r="GV54" i="51"/>
  <c r="GP55" i="51"/>
  <c r="GT55" i="51"/>
  <c r="GX55" i="51"/>
  <c r="GR56" i="51"/>
  <c r="GV56" i="51"/>
  <c r="GT57" i="51"/>
  <c r="GX57" i="51"/>
  <c r="GV58" i="51"/>
  <c r="GT59" i="51"/>
  <c r="GX59" i="51"/>
  <c r="GS44" i="51"/>
  <c r="GU45" i="51"/>
  <c r="GG46" i="51"/>
  <c r="GW46" i="51"/>
  <c r="GI47" i="51"/>
  <c r="GY47" i="51"/>
  <c r="GK48" i="51"/>
  <c r="GM49" i="51"/>
  <c r="GO50" i="51"/>
  <c r="GQ51" i="51"/>
  <c r="GO52" i="51"/>
  <c r="GS52" i="51"/>
  <c r="GW52" i="51"/>
  <c r="GQ53" i="51"/>
  <c r="GU53" i="51"/>
  <c r="GY53" i="51"/>
  <c r="GO54" i="51"/>
  <c r="GS54" i="51"/>
  <c r="GW54" i="51"/>
  <c r="GQ55" i="51"/>
  <c r="GU55" i="51"/>
  <c r="GY55" i="51"/>
  <c r="GS56" i="51"/>
  <c r="GW56" i="51"/>
  <c r="GU57" i="51"/>
  <c r="GY57" i="51"/>
  <c r="GS58" i="51"/>
  <c r="GW58" i="51"/>
  <c r="GU59" i="51"/>
  <c r="GY59" i="51"/>
  <c r="GG44" i="51"/>
  <c r="GW44" i="51"/>
  <c r="GI45" i="51"/>
  <c r="GY45" i="51"/>
  <c r="GK46" i="51"/>
  <c r="GM47" i="51"/>
  <c r="GO48" i="51"/>
  <c r="GQ49" i="51"/>
  <c r="GS50" i="51"/>
  <c r="GU51" i="51"/>
  <c r="GP52" i="51"/>
  <c r="GT52" i="51"/>
  <c r="GX52" i="51"/>
  <c r="GN53" i="51"/>
  <c r="GR53" i="51"/>
  <c r="GV53" i="51"/>
  <c r="GP54" i="51"/>
  <c r="GT54" i="51"/>
  <c r="GX54" i="51"/>
  <c r="GR55" i="51"/>
  <c r="GV55" i="51"/>
  <c r="GT56" i="51"/>
  <c r="GX56" i="51"/>
  <c r="GR57" i="51"/>
  <c r="GV57" i="51"/>
  <c r="GT58" i="51"/>
  <c r="GX58" i="51"/>
  <c r="FW35" i="51"/>
  <c r="GE39" i="51"/>
  <c r="GM43" i="51"/>
  <c r="GM52" i="51"/>
  <c r="GO53" i="51"/>
  <c r="GQ54" i="51"/>
  <c r="GS55" i="51"/>
  <c r="GU56" i="51"/>
  <c r="GW57" i="51"/>
  <c r="GY58" i="51"/>
  <c r="GU60" i="51"/>
  <c r="GY60" i="51"/>
  <c r="GW61" i="51"/>
  <c r="GY62" i="51"/>
  <c r="GY64" i="51"/>
  <c r="FY36" i="51"/>
  <c r="GG40" i="51"/>
  <c r="GQ52" i="51"/>
  <c r="GS53" i="51"/>
  <c r="GU54" i="51"/>
  <c r="GW55" i="51"/>
  <c r="GY56" i="51"/>
  <c r="GV60" i="51"/>
  <c r="GX61" i="51"/>
  <c r="GX63" i="51"/>
  <c r="GA37" i="51"/>
  <c r="GI41" i="51"/>
  <c r="GU52" i="51"/>
  <c r="GW53" i="51"/>
  <c r="GY54" i="51"/>
  <c r="GV59" i="51"/>
  <c r="GW60" i="51"/>
  <c r="GY61" i="51"/>
  <c r="GW62" i="51"/>
  <c r="GY63" i="51"/>
  <c r="GK42" i="51"/>
  <c r="GQ47" i="51"/>
  <c r="GY51" i="51"/>
  <c r="GW59" i="51"/>
  <c r="GK44" i="51"/>
  <c r="GS48" i="51"/>
  <c r="GM45" i="51"/>
  <c r="GU49" i="51"/>
  <c r="GQ56" i="51"/>
  <c r="GS57" i="51"/>
  <c r="GU58" i="51"/>
  <c r="GV61" i="51"/>
  <c r="GX62" i="51"/>
  <c r="GW50" i="51"/>
  <c r="GY52" i="51"/>
  <c r="GC38" i="51"/>
  <c r="GO46" i="51"/>
  <c r="GX60" i="51"/>
  <c r="EP112" i="51"/>
  <c r="EQ114" i="51"/>
  <c r="EQ116" i="51"/>
  <c r="ES117" i="51"/>
  <c r="EQ118" i="51"/>
  <c r="EU118" i="51"/>
  <c r="ES119" i="51"/>
  <c r="EW119" i="51"/>
  <c r="EQ120" i="51"/>
  <c r="EU120" i="51"/>
  <c r="ES121" i="51"/>
  <c r="EW121" i="51"/>
  <c r="EQ122" i="51"/>
  <c r="EU122" i="51"/>
  <c r="EY122" i="51"/>
  <c r="ES123" i="51"/>
  <c r="EW123" i="51"/>
  <c r="FA123" i="51"/>
  <c r="EP113" i="51"/>
  <c r="ER114" i="51"/>
  <c r="ER116" i="51"/>
  <c r="EP117" i="51"/>
  <c r="ET117" i="51"/>
  <c r="ER118" i="51"/>
  <c r="EV118" i="51"/>
  <c r="EP119" i="51"/>
  <c r="ET119" i="51"/>
  <c r="ER120" i="51"/>
  <c r="EV120" i="51"/>
  <c r="EP121" i="51"/>
  <c r="ET121" i="51"/>
  <c r="EX121" i="51"/>
  <c r="ER122" i="51"/>
  <c r="EV122" i="51"/>
  <c r="EZ122" i="51"/>
  <c r="EP123" i="51"/>
  <c r="ET123" i="51"/>
  <c r="EX123" i="51"/>
  <c r="EQ113" i="51"/>
  <c r="ES116" i="51"/>
  <c r="EQ117" i="51"/>
  <c r="EU117" i="51"/>
  <c r="ES118" i="51"/>
  <c r="EQ119" i="51"/>
  <c r="EU119" i="51"/>
  <c r="ES120" i="51"/>
  <c r="EW120" i="51"/>
  <c r="EQ121" i="51"/>
  <c r="EU121" i="51"/>
  <c r="EY121" i="51"/>
  <c r="ES122" i="51"/>
  <c r="EW122" i="51"/>
  <c r="EQ123" i="51"/>
  <c r="EU123" i="51"/>
  <c r="EY123" i="51"/>
  <c r="EP114" i="51"/>
  <c r="ER115" i="51"/>
  <c r="EP116" i="51"/>
  <c r="ET116" i="51"/>
  <c r="ER117" i="51"/>
  <c r="EP118" i="51"/>
  <c r="ET118" i="51"/>
  <c r="ER119" i="51"/>
  <c r="EV119" i="51"/>
  <c r="EP120" i="51"/>
  <c r="ET120" i="51"/>
  <c r="EX120" i="51"/>
  <c r="ER121" i="51"/>
  <c r="EV121" i="51"/>
  <c r="EP122" i="51"/>
  <c r="ET122" i="51"/>
  <c r="EX122" i="51"/>
  <c r="ER123" i="51"/>
  <c r="EV123" i="51"/>
  <c r="EZ123" i="51"/>
  <c r="EP124" i="51"/>
  <c r="ET124" i="51"/>
  <c r="EX124" i="51"/>
  <c r="FB124" i="51"/>
  <c r="ER125" i="51"/>
  <c r="EV125" i="51"/>
  <c r="EZ125" i="51"/>
  <c r="EP126" i="51"/>
  <c r="ET126" i="51"/>
  <c r="EX126" i="51"/>
  <c r="FB126" i="51"/>
  <c r="ER127" i="51"/>
  <c r="EV127" i="51"/>
  <c r="EZ127" i="51"/>
  <c r="FD127" i="51"/>
  <c r="EP128" i="51"/>
  <c r="ET128" i="51"/>
  <c r="EX128" i="51"/>
  <c r="FB128" i="51"/>
  <c r="FF128" i="51"/>
  <c r="ER129" i="51"/>
  <c r="EV129" i="51"/>
  <c r="EZ129" i="51"/>
  <c r="FD129" i="51"/>
  <c r="EP130" i="51"/>
  <c r="ET130" i="51"/>
  <c r="EX130" i="51"/>
  <c r="FB130" i="51"/>
  <c r="FF130" i="51"/>
  <c r="ER131" i="51"/>
  <c r="EV131" i="51"/>
  <c r="EZ131" i="51"/>
  <c r="FD131" i="51"/>
  <c r="FH131" i="51"/>
  <c r="EP132" i="51"/>
  <c r="ET132" i="51"/>
  <c r="EX132" i="51"/>
  <c r="FB132" i="51"/>
  <c r="FF132" i="51"/>
  <c r="FJ132" i="51"/>
  <c r="ER133" i="51"/>
  <c r="EV133" i="51"/>
  <c r="EZ133" i="51"/>
  <c r="FD133" i="51"/>
  <c r="FH133" i="51"/>
  <c r="EP134" i="51"/>
  <c r="ET134" i="51"/>
  <c r="EX134" i="51"/>
  <c r="FB134" i="51"/>
  <c r="FF134" i="51"/>
  <c r="FJ134" i="51"/>
  <c r="ER135" i="51"/>
  <c r="EV135" i="51"/>
  <c r="EZ135" i="51"/>
  <c r="FD135" i="51"/>
  <c r="FH135" i="51"/>
  <c r="FL135" i="51"/>
  <c r="EP136" i="51"/>
  <c r="ET136" i="51"/>
  <c r="EX136" i="51"/>
  <c r="FB136" i="51"/>
  <c r="FF136" i="51"/>
  <c r="FJ136" i="51"/>
  <c r="FN136" i="51"/>
  <c r="ER137" i="51"/>
  <c r="EV137" i="51"/>
  <c r="EZ137" i="51"/>
  <c r="FD137" i="51"/>
  <c r="FH137" i="51"/>
  <c r="FL137" i="51"/>
  <c r="EP138" i="51"/>
  <c r="ET138" i="51"/>
  <c r="EX138" i="51"/>
  <c r="FB138" i="51"/>
  <c r="FF138" i="51"/>
  <c r="FJ138" i="51"/>
  <c r="FN138" i="51"/>
  <c r="ER139" i="51"/>
  <c r="EV139" i="51"/>
  <c r="EZ139" i="51"/>
  <c r="FD139" i="51"/>
  <c r="FH139" i="51"/>
  <c r="FL139" i="51"/>
  <c r="FP139" i="51"/>
  <c r="EP140" i="51"/>
  <c r="ET140" i="51"/>
  <c r="EX140" i="51"/>
  <c r="FB140" i="51"/>
  <c r="FF140" i="51"/>
  <c r="FJ140" i="51"/>
  <c r="FN140" i="51"/>
  <c r="FR140" i="51"/>
  <c r="ER141" i="51"/>
  <c r="EV141" i="51"/>
  <c r="EZ141" i="51"/>
  <c r="FD141" i="51"/>
  <c r="FH141" i="51"/>
  <c r="FL141" i="51"/>
  <c r="FP141" i="51"/>
  <c r="EP142" i="51"/>
  <c r="ET142" i="51"/>
  <c r="EX142" i="51"/>
  <c r="FB142" i="51"/>
  <c r="FF142" i="51"/>
  <c r="FJ142" i="51"/>
  <c r="FN142" i="51"/>
  <c r="FR142" i="51"/>
  <c r="ER143" i="51"/>
  <c r="EV143" i="51"/>
  <c r="EZ143" i="51"/>
  <c r="FD143" i="51"/>
  <c r="FH143" i="51"/>
  <c r="FL143" i="51"/>
  <c r="FP143" i="51"/>
  <c r="FT143" i="51"/>
  <c r="EP144" i="51"/>
  <c r="ET144" i="51"/>
  <c r="EX144" i="51"/>
  <c r="FB144" i="51"/>
  <c r="FF144" i="51"/>
  <c r="FJ144" i="51"/>
  <c r="FN144" i="51"/>
  <c r="FR144" i="51"/>
  <c r="FV144" i="51"/>
  <c r="ER145" i="51"/>
  <c r="EV145" i="51"/>
  <c r="EZ145" i="51"/>
  <c r="FD145" i="51"/>
  <c r="FH145" i="51"/>
  <c r="FL145" i="51"/>
  <c r="FP145" i="51"/>
  <c r="FT145" i="51"/>
  <c r="EP146" i="51"/>
  <c r="ET146" i="51"/>
  <c r="EX146" i="51"/>
  <c r="FB146" i="51"/>
  <c r="FF146" i="51"/>
  <c r="FJ146" i="51"/>
  <c r="FN146" i="51"/>
  <c r="FR146" i="51"/>
  <c r="FV146" i="51"/>
  <c r="EQ124" i="51"/>
  <c r="EU124" i="51"/>
  <c r="EY124" i="51"/>
  <c r="ES125" i="51"/>
  <c r="EW125" i="51"/>
  <c r="FA125" i="51"/>
  <c r="EQ126" i="51"/>
  <c r="EU126" i="51"/>
  <c r="EY126" i="51"/>
  <c r="FC126" i="51"/>
  <c r="ES127" i="51"/>
  <c r="EW127" i="51"/>
  <c r="FA127" i="51"/>
  <c r="FE127" i="51"/>
  <c r="EQ128" i="51"/>
  <c r="EU128" i="51"/>
  <c r="EY128" i="51"/>
  <c r="FC128" i="51"/>
  <c r="ES129" i="51"/>
  <c r="EW129" i="51"/>
  <c r="FA129" i="51"/>
  <c r="FE129" i="51"/>
  <c r="EQ130" i="51"/>
  <c r="EU130" i="51"/>
  <c r="EY130" i="51"/>
  <c r="FC130" i="51"/>
  <c r="FG130" i="51"/>
  <c r="ES131" i="51"/>
  <c r="EW131" i="51"/>
  <c r="FA131" i="51"/>
  <c r="FE131" i="51"/>
  <c r="FI131" i="51"/>
  <c r="EQ132" i="51"/>
  <c r="EU132" i="51"/>
  <c r="EY132" i="51"/>
  <c r="FC132" i="51"/>
  <c r="FG132" i="51"/>
  <c r="ES133" i="51"/>
  <c r="EW133" i="51"/>
  <c r="FA133" i="51"/>
  <c r="FE133" i="51"/>
  <c r="FI133" i="51"/>
  <c r="EQ134" i="51"/>
  <c r="EU134" i="51"/>
  <c r="EY134" i="51"/>
  <c r="FC134" i="51"/>
  <c r="FG134" i="51"/>
  <c r="FK134" i="51"/>
  <c r="ES135" i="51"/>
  <c r="EW135" i="51"/>
  <c r="FA135" i="51"/>
  <c r="FE135" i="51"/>
  <c r="FI135" i="51"/>
  <c r="FM135" i="51"/>
  <c r="EQ136" i="51"/>
  <c r="EU136" i="51"/>
  <c r="EY136" i="51"/>
  <c r="FC136" i="51"/>
  <c r="FG136" i="51"/>
  <c r="FK136" i="51"/>
  <c r="ES137" i="51"/>
  <c r="EW137" i="51"/>
  <c r="FA137" i="51"/>
  <c r="FE137" i="51"/>
  <c r="FI137" i="51"/>
  <c r="FM137" i="51"/>
  <c r="EQ138" i="51"/>
  <c r="EU138" i="51"/>
  <c r="EY138" i="51"/>
  <c r="FC138" i="51"/>
  <c r="FG138" i="51"/>
  <c r="FK138" i="51"/>
  <c r="FO138" i="51"/>
  <c r="ES139" i="51"/>
  <c r="EW139" i="51"/>
  <c r="FA139" i="51"/>
  <c r="FE139" i="51"/>
  <c r="FI139" i="51"/>
  <c r="FM139" i="51"/>
  <c r="FQ139" i="51"/>
  <c r="EQ140" i="51"/>
  <c r="EU140" i="51"/>
  <c r="EY140" i="51"/>
  <c r="FC140" i="51"/>
  <c r="FG140" i="51"/>
  <c r="FK140" i="51"/>
  <c r="FO140" i="51"/>
  <c r="ES141" i="51"/>
  <c r="EW141" i="51"/>
  <c r="FA141" i="51"/>
  <c r="FE141" i="51"/>
  <c r="FI141" i="51"/>
  <c r="FM141" i="51"/>
  <c r="FQ141" i="51"/>
  <c r="EQ142" i="51"/>
  <c r="EU142" i="51"/>
  <c r="EY142" i="51"/>
  <c r="FC142" i="51"/>
  <c r="FG142" i="51"/>
  <c r="FK142" i="51"/>
  <c r="FO142" i="51"/>
  <c r="FS142" i="51"/>
  <c r="ES143" i="51"/>
  <c r="EW143" i="51"/>
  <c r="FA143" i="51"/>
  <c r="FE143" i="51"/>
  <c r="FI143" i="51"/>
  <c r="FM143" i="51"/>
  <c r="FQ143" i="51"/>
  <c r="FU143" i="51"/>
  <c r="EQ144" i="51"/>
  <c r="EU144" i="51"/>
  <c r="EY144" i="51"/>
  <c r="FC144" i="51"/>
  <c r="FG144" i="51"/>
  <c r="FK144" i="51"/>
  <c r="FO144" i="51"/>
  <c r="FS144" i="51"/>
  <c r="ES145" i="51"/>
  <c r="EW145" i="51"/>
  <c r="FA145" i="51"/>
  <c r="FE145" i="51"/>
  <c r="FI145" i="51"/>
  <c r="FM145" i="51"/>
  <c r="FQ145" i="51"/>
  <c r="FU145" i="51"/>
  <c r="EQ146" i="51"/>
  <c r="EU146" i="51"/>
  <c r="EY146" i="51"/>
  <c r="FC146" i="51"/>
  <c r="FG146" i="51"/>
  <c r="FK146" i="51"/>
  <c r="FO146" i="51"/>
  <c r="ER124" i="51"/>
  <c r="EV124" i="51"/>
  <c r="EZ124" i="51"/>
  <c r="EP125" i="51"/>
  <c r="ET125" i="51"/>
  <c r="EX125" i="51"/>
  <c r="FB125" i="51"/>
  <c r="ER126" i="51"/>
  <c r="EV126" i="51"/>
  <c r="EZ126" i="51"/>
  <c r="FD126" i="51"/>
  <c r="EP127" i="51"/>
  <c r="ET127" i="51"/>
  <c r="EX127" i="51"/>
  <c r="FB127" i="51"/>
  <c r="ER128" i="51"/>
  <c r="EV128" i="51"/>
  <c r="EZ128" i="51"/>
  <c r="FD128" i="51"/>
  <c r="EP129" i="51"/>
  <c r="ET129" i="51"/>
  <c r="EX129" i="51"/>
  <c r="FB129" i="51"/>
  <c r="FF129" i="51"/>
  <c r="ER130" i="51"/>
  <c r="EV130" i="51"/>
  <c r="EZ130" i="51"/>
  <c r="FD130" i="51"/>
  <c r="FH130" i="51"/>
  <c r="EP131" i="51"/>
  <c r="ET131" i="51"/>
  <c r="EX131" i="51"/>
  <c r="FB131" i="51"/>
  <c r="FF131" i="51"/>
  <c r="ER132" i="51"/>
  <c r="EV132" i="51"/>
  <c r="EZ132" i="51"/>
  <c r="FD132" i="51"/>
  <c r="FH132" i="51"/>
  <c r="EP133" i="51"/>
  <c r="ET133" i="51"/>
  <c r="EX133" i="51"/>
  <c r="FB133" i="51"/>
  <c r="FF133" i="51"/>
  <c r="FJ133" i="51"/>
  <c r="ER134" i="51"/>
  <c r="EV134" i="51"/>
  <c r="EZ134" i="51"/>
  <c r="FD134" i="51"/>
  <c r="FH134" i="51"/>
  <c r="FL134" i="51"/>
  <c r="EP135" i="51"/>
  <c r="ET135" i="51"/>
  <c r="EX135" i="51"/>
  <c r="FB135" i="51"/>
  <c r="FF135" i="51"/>
  <c r="FJ135" i="51"/>
  <c r="ER136" i="51"/>
  <c r="EV136" i="51"/>
  <c r="EZ136" i="51"/>
  <c r="FD136" i="51"/>
  <c r="FH136" i="51"/>
  <c r="FL136" i="51"/>
  <c r="EP137" i="51"/>
  <c r="ET137" i="51"/>
  <c r="EX137" i="51"/>
  <c r="FB137" i="51"/>
  <c r="FF137" i="51"/>
  <c r="FJ137" i="51"/>
  <c r="FN137" i="51"/>
  <c r="ER138" i="51"/>
  <c r="EV138" i="51"/>
  <c r="EZ138" i="51"/>
  <c r="FD138" i="51"/>
  <c r="FH138" i="51"/>
  <c r="FL138" i="51"/>
  <c r="FP138" i="51"/>
  <c r="EP139" i="51"/>
  <c r="ET139" i="51"/>
  <c r="EX139" i="51"/>
  <c r="FB139" i="51"/>
  <c r="FF139" i="51"/>
  <c r="FJ139" i="51"/>
  <c r="FN139" i="51"/>
  <c r="ER140" i="51"/>
  <c r="EV140" i="51"/>
  <c r="EZ140" i="51"/>
  <c r="FD140" i="51"/>
  <c r="FH140" i="51"/>
  <c r="FL140" i="51"/>
  <c r="FP140" i="51"/>
  <c r="EP141" i="51"/>
  <c r="ET141" i="51"/>
  <c r="EX141" i="51"/>
  <c r="FB141" i="51"/>
  <c r="FF141" i="51"/>
  <c r="FJ141" i="51"/>
  <c r="FN141" i="51"/>
  <c r="FR141" i="51"/>
  <c r="ER142" i="51"/>
  <c r="EV142" i="51"/>
  <c r="EZ142" i="51"/>
  <c r="FD142" i="51"/>
  <c r="FH142" i="51"/>
  <c r="FL142" i="51"/>
  <c r="FP142" i="51"/>
  <c r="FT142" i="51"/>
  <c r="EP143" i="51"/>
  <c r="ET143" i="51"/>
  <c r="EX143" i="51"/>
  <c r="FB143" i="51"/>
  <c r="FF143" i="51"/>
  <c r="FJ143" i="51"/>
  <c r="FN143" i="51"/>
  <c r="FR143" i="51"/>
  <c r="ER144" i="51"/>
  <c r="EV144" i="51"/>
  <c r="EZ144" i="51"/>
  <c r="FD144" i="51"/>
  <c r="FH144" i="51"/>
  <c r="FL144" i="51"/>
  <c r="FP144" i="51"/>
  <c r="FT144" i="51"/>
  <c r="EP145" i="51"/>
  <c r="ET145" i="51"/>
  <c r="EX145" i="51"/>
  <c r="FB145" i="51"/>
  <c r="FF145" i="51"/>
  <c r="FJ145" i="51"/>
  <c r="FN145" i="51"/>
  <c r="FR145" i="51"/>
  <c r="FV145" i="51"/>
  <c r="ER146" i="51"/>
  <c r="EV146" i="51"/>
  <c r="EZ146" i="51"/>
  <c r="FD146" i="51"/>
  <c r="FH146" i="51"/>
  <c r="FL146" i="51"/>
  <c r="FP146" i="51"/>
  <c r="FT146" i="51"/>
  <c r="FX146" i="51"/>
  <c r="ES124" i="51"/>
  <c r="EW124" i="51"/>
  <c r="FA124" i="51"/>
  <c r="EQ125" i="51"/>
  <c r="EU125" i="51"/>
  <c r="EY125" i="51"/>
  <c r="FC125" i="51"/>
  <c r="ES126" i="51"/>
  <c r="EW126" i="51"/>
  <c r="FA126" i="51"/>
  <c r="EQ127" i="51"/>
  <c r="EU127" i="51"/>
  <c r="EY127" i="51"/>
  <c r="FC127" i="51"/>
  <c r="ES128" i="51"/>
  <c r="EW128" i="51"/>
  <c r="FA128" i="51"/>
  <c r="FE128" i="51"/>
  <c r="EQ129" i="51"/>
  <c r="EU129" i="51"/>
  <c r="EY129" i="51"/>
  <c r="FC129" i="51"/>
  <c r="FG129" i="51"/>
  <c r="ES130" i="51"/>
  <c r="EW130" i="51"/>
  <c r="FA130" i="51"/>
  <c r="FE130" i="51"/>
  <c r="EQ131" i="51"/>
  <c r="EU131" i="51"/>
  <c r="EY131" i="51"/>
  <c r="FC131" i="51"/>
  <c r="FG131" i="51"/>
  <c r="ES132" i="51"/>
  <c r="EW132" i="51"/>
  <c r="FA132" i="51"/>
  <c r="FE132" i="51"/>
  <c r="FI132" i="51"/>
  <c r="EQ133" i="51"/>
  <c r="EU133" i="51"/>
  <c r="EY133" i="51"/>
  <c r="FC133" i="51"/>
  <c r="FG133" i="51"/>
  <c r="FK133" i="51"/>
  <c r="ES134" i="51"/>
  <c r="EW134" i="51"/>
  <c r="FA134" i="51"/>
  <c r="FE134" i="51"/>
  <c r="FI134" i="51"/>
  <c r="EQ135" i="51"/>
  <c r="EU135" i="51"/>
  <c r="EY135" i="51"/>
  <c r="FC135" i="51"/>
  <c r="FG135" i="51"/>
  <c r="FK135" i="51"/>
  <c r="ES136" i="51"/>
  <c r="EW136" i="51"/>
  <c r="FA136" i="51"/>
  <c r="FE136" i="51"/>
  <c r="FI136" i="51"/>
  <c r="FM136" i="51"/>
  <c r="EQ137" i="51"/>
  <c r="EU137" i="51"/>
  <c r="EY137" i="51"/>
  <c r="FC137" i="51"/>
  <c r="FG137" i="51"/>
  <c r="FK137" i="51"/>
  <c r="FO137" i="51"/>
  <c r="ES138" i="51"/>
  <c r="EW138" i="51"/>
  <c r="FA138" i="51"/>
  <c r="FE138" i="51"/>
  <c r="FI138" i="51"/>
  <c r="FM138" i="51"/>
  <c r="EQ139" i="51"/>
  <c r="EU139" i="51"/>
  <c r="EY139" i="51"/>
  <c r="FC139" i="51"/>
  <c r="FG139" i="51"/>
  <c r="FK139" i="51"/>
  <c r="FO139" i="51"/>
  <c r="ES140" i="51"/>
  <c r="EW140" i="51"/>
  <c r="FA140" i="51"/>
  <c r="FE140" i="51"/>
  <c r="FI140" i="51"/>
  <c r="FM140" i="51"/>
  <c r="FQ140" i="51"/>
  <c r="EQ141" i="51"/>
  <c r="EU141" i="51"/>
  <c r="EY141" i="51"/>
  <c r="FC141" i="51"/>
  <c r="FG141" i="51"/>
  <c r="FK141" i="51"/>
  <c r="FO141" i="51"/>
  <c r="FS141" i="51"/>
  <c r="ES142" i="51"/>
  <c r="EW142" i="51"/>
  <c r="FA142" i="51"/>
  <c r="FE142" i="51"/>
  <c r="FI142" i="51"/>
  <c r="FM142" i="51"/>
  <c r="FQ142" i="51"/>
  <c r="EQ143" i="51"/>
  <c r="EU143" i="51"/>
  <c r="EY143" i="51"/>
  <c r="FC143" i="51"/>
  <c r="FG143" i="51"/>
  <c r="FK143" i="51"/>
  <c r="FO143" i="51"/>
  <c r="FS143" i="51"/>
  <c r="ES144" i="51"/>
  <c r="EW144" i="51"/>
  <c r="FA144" i="51"/>
  <c r="FE144" i="51"/>
  <c r="FI144" i="51"/>
  <c r="FM144" i="51"/>
  <c r="FQ144" i="51"/>
  <c r="FU144" i="51"/>
  <c r="EQ145" i="51"/>
  <c r="EU145" i="51"/>
  <c r="EY145" i="51"/>
  <c r="FC145" i="51"/>
  <c r="FG145" i="51"/>
  <c r="FK145" i="51"/>
  <c r="FO145" i="51"/>
  <c r="FS145" i="51"/>
  <c r="FA146" i="51"/>
  <c r="FQ146" i="51"/>
  <c r="ES147" i="51"/>
  <c r="EW147" i="51"/>
  <c r="FA147" i="51"/>
  <c r="FE147" i="51"/>
  <c r="FI147" i="51"/>
  <c r="FM147" i="51"/>
  <c r="FQ147" i="51"/>
  <c r="FU147" i="51"/>
  <c r="FY147" i="51"/>
  <c r="EQ148" i="51"/>
  <c r="EU148" i="51"/>
  <c r="EY148" i="51"/>
  <c r="FC148" i="51"/>
  <c r="FG148" i="51"/>
  <c r="FK148" i="51"/>
  <c r="FO148" i="51"/>
  <c r="FS148" i="51"/>
  <c r="FW148" i="51"/>
  <c r="ES149" i="51"/>
  <c r="EW149" i="51"/>
  <c r="FA149" i="51"/>
  <c r="FE149" i="51"/>
  <c r="FI149" i="51"/>
  <c r="FM149" i="51"/>
  <c r="FQ149" i="51"/>
  <c r="FU149" i="51"/>
  <c r="FY149" i="51"/>
  <c r="EQ150" i="51"/>
  <c r="EU150" i="51"/>
  <c r="EY150" i="51"/>
  <c r="FC150" i="51"/>
  <c r="FG150" i="51"/>
  <c r="FK150" i="51"/>
  <c r="FO150" i="51"/>
  <c r="FS150" i="51"/>
  <c r="FW150" i="51"/>
  <c r="GA150" i="51"/>
  <c r="ES151" i="51"/>
  <c r="EW151" i="51"/>
  <c r="FA151" i="51"/>
  <c r="FE151" i="51"/>
  <c r="FI151" i="51"/>
  <c r="FM151" i="51"/>
  <c r="FQ151" i="51"/>
  <c r="FU151" i="51"/>
  <c r="FY151" i="51"/>
  <c r="GC151" i="51"/>
  <c r="EQ152" i="51"/>
  <c r="EU152" i="51"/>
  <c r="EY152" i="51"/>
  <c r="FC152" i="51"/>
  <c r="FG152" i="51"/>
  <c r="FK152" i="51"/>
  <c r="FO152" i="51"/>
  <c r="FS152" i="51"/>
  <c r="FW152" i="51"/>
  <c r="GA152" i="51"/>
  <c r="ES153" i="51"/>
  <c r="EW153" i="51"/>
  <c r="FA153" i="51"/>
  <c r="FE153" i="51"/>
  <c r="FI153" i="51"/>
  <c r="FM153" i="51"/>
  <c r="FQ153" i="51"/>
  <c r="FU153" i="51"/>
  <c r="FY153" i="51"/>
  <c r="GC153" i="51"/>
  <c r="EQ154" i="51"/>
  <c r="EU154" i="51"/>
  <c r="EY154" i="51"/>
  <c r="FC154" i="51"/>
  <c r="FG154" i="51"/>
  <c r="FK154" i="51"/>
  <c r="FO154" i="51"/>
  <c r="FS154" i="51"/>
  <c r="FW154" i="51"/>
  <c r="GA154" i="51"/>
  <c r="GE154" i="51"/>
  <c r="ES155" i="51"/>
  <c r="EW155" i="51"/>
  <c r="FA155" i="51"/>
  <c r="FE155" i="51"/>
  <c r="FI155" i="51"/>
  <c r="FM155" i="51"/>
  <c r="FQ155" i="51"/>
  <c r="FU155" i="51"/>
  <c r="FY155" i="51"/>
  <c r="GC155" i="51"/>
  <c r="GG155" i="51"/>
  <c r="EQ156" i="51"/>
  <c r="EU156" i="51"/>
  <c r="EY156" i="51"/>
  <c r="FC156" i="51"/>
  <c r="FG156" i="51"/>
  <c r="FK156" i="51"/>
  <c r="FO156" i="51"/>
  <c r="FS156" i="51"/>
  <c r="FW156" i="51"/>
  <c r="GA156" i="51"/>
  <c r="GE156" i="51"/>
  <c r="ES157" i="51"/>
  <c r="EW157" i="51"/>
  <c r="FA157" i="51"/>
  <c r="FE157" i="51"/>
  <c r="FI157" i="51"/>
  <c r="FM157" i="51"/>
  <c r="FQ157" i="51"/>
  <c r="FU157" i="51"/>
  <c r="FY157" i="51"/>
  <c r="GC157" i="51"/>
  <c r="GG157" i="51"/>
  <c r="EQ158" i="51"/>
  <c r="EU158" i="51"/>
  <c r="EY158" i="51"/>
  <c r="FC158" i="51"/>
  <c r="FG158" i="51"/>
  <c r="FK158" i="51"/>
  <c r="FO158" i="51"/>
  <c r="FS158" i="51"/>
  <c r="FW158" i="51"/>
  <c r="GA158" i="51"/>
  <c r="GE158" i="51"/>
  <c r="GI158" i="51"/>
  <c r="ES159" i="51"/>
  <c r="EW159" i="51"/>
  <c r="FA159" i="51"/>
  <c r="FE159" i="51"/>
  <c r="FI159" i="51"/>
  <c r="FM159" i="51"/>
  <c r="FQ159" i="51"/>
  <c r="FU159" i="51"/>
  <c r="FY159" i="51"/>
  <c r="GC159" i="51"/>
  <c r="GG159" i="51"/>
  <c r="GK159" i="51"/>
  <c r="EQ160" i="51"/>
  <c r="EU160" i="51"/>
  <c r="EY160" i="51"/>
  <c r="FC160" i="51"/>
  <c r="FG160" i="51"/>
  <c r="FK160" i="51"/>
  <c r="FO160" i="51"/>
  <c r="FS160" i="51"/>
  <c r="FW160" i="51"/>
  <c r="GA160" i="51"/>
  <c r="GE160" i="51"/>
  <c r="GI160" i="51"/>
  <c r="ES161" i="51"/>
  <c r="EW161" i="51"/>
  <c r="FA161" i="51"/>
  <c r="FE161" i="51"/>
  <c r="FI161" i="51"/>
  <c r="FM161" i="51"/>
  <c r="FQ161" i="51"/>
  <c r="FU161" i="51"/>
  <c r="FY161" i="51"/>
  <c r="GC161" i="51"/>
  <c r="GG161" i="51"/>
  <c r="GK161" i="51"/>
  <c r="EQ162" i="51"/>
  <c r="EU162" i="51"/>
  <c r="EY162" i="51"/>
  <c r="FC162" i="51"/>
  <c r="FG162" i="51"/>
  <c r="FK162" i="51"/>
  <c r="FO162" i="51"/>
  <c r="FS162" i="51"/>
  <c r="FW162" i="51"/>
  <c r="GA162" i="51"/>
  <c r="GE162" i="51"/>
  <c r="GI162" i="51"/>
  <c r="GM162" i="51"/>
  <c r="ES163" i="51"/>
  <c r="EW163" i="51"/>
  <c r="FA163" i="51"/>
  <c r="FE163" i="51"/>
  <c r="FI163" i="51"/>
  <c r="FM163" i="51"/>
  <c r="FQ163" i="51"/>
  <c r="FU163" i="51"/>
  <c r="FY163" i="51"/>
  <c r="GC163" i="51"/>
  <c r="GG163" i="51"/>
  <c r="GK163" i="51"/>
  <c r="GO163" i="51"/>
  <c r="EQ164" i="51"/>
  <c r="EU164" i="51"/>
  <c r="EY164" i="51"/>
  <c r="FC164" i="51"/>
  <c r="FG164" i="51"/>
  <c r="FK164" i="51"/>
  <c r="FO164" i="51"/>
  <c r="FS164" i="51"/>
  <c r="FW164" i="51"/>
  <c r="GA164" i="51"/>
  <c r="GE164" i="51"/>
  <c r="GI164" i="51"/>
  <c r="GM164" i="51"/>
  <c r="ES165" i="51"/>
  <c r="EW165" i="51"/>
  <c r="FA165" i="51"/>
  <c r="FE165" i="51"/>
  <c r="FI165" i="51"/>
  <c r="FM165" i="51"/>
  <c r="FQ165" i="51"/>
  <c r="FU165" i="51"/>
  <c r="FY165" i="51"/>
  <c r="GC165" i="51"/>
  <c r="GG165" i="51"/>
  <c r="GK165" i="51"/>
  <c r="GO165" i="51"/>
  <c r="EQ166" i="51"/>
  <c r="EU166" i="51"/>
  <c r="EY166" i="51"/>
  <c r="FC166" i="51"/>
  <c r="FG166" i="51"/>
  <c r="FK166" i="51"/>
  <c r="FO166" i="51"/>
  <c r="FS166" i="51"/>
  <c r="FW166" i="51"/>
  <c r="GA166" i="51"/>
  <c r="GE166" i="51"/>
  <c r="GI166" i="51"/>
  <c r="GM166" i="51"/>
  <c r="GQ166" i="51"/>
  <c r="ES167" i="51"/>
  <c r="EW167" i="51"/>
  <c r="FA167" i="51"/>
  <c r="FE167" i="51"/>
  <c r="FI167" i="51"/>
  <c r="FM167" i="51"/>
  <c r="FQ167" i="51"/>
  <c r="FU167" i="51"/>
  <c r="FY167" i="51"/>
  <c r="GC167" i="51"/>
  <c r="GG167" i="51"/>
  <c r="GK167" i="51"/>
  <c r="GO167" i="51"/>
  <c r="GS167" i="51"/>
  <c r="EQ168" i="51"/>
  <c r="EU168" i="51"/>
  <c r="EY168" i="51"/>
  <c r="FC168" i="51"/>
  <c r="FG168" i="51"/>
  <c r="FK168" i="51"/>
  <c r="FO168" i="51"/>
  <c r="FS168" i="51"/>
  <c r="FW168" i="51"/>
  <c r="GA168" i="51"/>
  <c r="GE168" i="51"/>
  <c r="GI168" i="51"/>
  <c r="GM168" i="51"/>
  <c r="GQ168" i="51"/>
  <c r="ES169" i="51"/>
  <c r="EW169" i="51"/>
  <c r="FA169" i="51"/>
  <c r="FE169" i="51"/>
  <c r="FI169" i="51"/>
  <c r="FM169" i="51"/>
  <c r="FQ169" i="51"/>
  <c r="FU169" i="51"/>
  <c r="FY169" i="51"/>
  <c r="GC169" i="51"/>
  <c r="GG169" i="51"/>
  <c r="GK169" i="51"/>
  <c r="GO169" i="51"/>
  <c r="GS169" i="51"/>
  <c r="EQ170" i="51"/>
  <c r="EU170" i="51"/>
  <c r="EY170" i="51"/>
  <c r="FC170" i="51"/>
  <c r="FG170" i="51"/>
  <c r="FK170" i="51"/>
  <c r="FO170" i="51"/>
  <c r="FS170" i="51"/>
  <c r="FW170" i="51"/>
  <c r="GA170" i="51"/>
  <c r="GE170" i="51"/>
  <c r="GI170" i="51"/>
  <c r="GM170" i="51"/>
  <c r="GQ170" i="51"/>
  <c r="GU170" i="51"/>
  <c r="ES171" i="51"/>
  <c r="EW171" i="51"/>
  <c r="FA171" i="51"/>
  <c r="FE171" i="51"/>
  <c r="FI171" i="51"/>
  <c r="FM171" i="51"/>
  <c r="FQ171" i="51"/>
  <c r="FU171" i="51"/>
  <c r="FY171" i="51"/>
  <c r="GC171" i="51"/>
  <c r="GG171" i="51"/>
  <c r="GK171" i="51"/>
  <c r="GO171" i="51"/>
  <c r="GS171" i="51"/>
  <c r="GW171" i="51"/>
  <c r="EQ172" i="51"/>
  <c r="EU172" i="51"/>
  <c r="EY172" i="51"/>
  <c r="FC172" i="51"/>
  <c r="FG172" i="51"/>
  <c r="FK172" i="51"/>
  <c r="FO172" i="51"/>
  <c r="FS172" i="51"/>
  <c r="FW172" i="51"/>
  <c r="GA172" i="51"/>
  <c r="GE172" i="51"/>
  <c r="GI172" i="51"/>
  <c r="GM172" i="51"/>
  <c r="GQ172" i="51"/>
  <c r="GU172" i="51"/>
  <c r="FR30" i="51"/>
  <c r="FV30" i="51"/>
  <c r="FZ30" i="51"/>
  <c r="GD30" i="51"/>
  <c r="GH30" i="51"/>
  <c r="GL30" i="51"/>
  <c r="GP30" i="51"/>
  <c r="GT30" i="51"/>
  <c r="GX30" i="51"/>
  <c r="EO112" i="51"/>
  <c r="EO116" i="51"/>
  <c r="EO120" i="51"/>
  <c r="EO124" i="51"/>
  <c r="EO128" i="51"/>
  <c r="EO132" i="51"/>
  <c r="EO136" i="51"/>
  <c r="EO140" i="51"/>
  <c r="EO144" i="51"/>
  <c r="EO148" i="51"/>
  <c r="EO152" i="51"/>
  <c r="EO156" i="51"/>
  <c r="EO160" i="51"/>
  <c r="EO164" i="51"/>
  <c r="EO168" i="51"/>
  <c r="EO172" i="51"/>
  <c r="FE146" i="51"/>
  <c r="FS146" i="51"/>
  <c r="EP147" i="51"/>
  <c r="ET147" i="51"/>
  <c r="EX147" i="51"/>
  <c r="FB147" i="51"/>
  <c r="FF147" i="51"/>
  <c r="FJ147" i="51"/>
  <c r="FN147" i="51"/>
  <c r="FR147" i="51"/>
  <c r="FV147" i="51"/>
  <c r="ER148" i="51"/>
  <c r="EV148" i="51"/>
  <c r="EZ148" i="51"/>
  <c r="FD148" i="51"/>
  <c r="FH148" i="51"/>
  <c r="FL148" i="51"/>
  <c r="FP148" i="51"/>
  <c r="FT148" i="51"/>
  <c r="FX148" i="51"/>
  <c r="EP149" i="51"/>
  <c r="ET149" i="51"/>
  <c r="EX149" i="51"/>
  <c r="FB149" i="51"/>
  <c r="FF149" i="51"/>
  <c r="FJ149" i="51"/>
  <c r="FN149" i="51"/>
  <c r="FR149" i="51"/>
  <c r="FV149" i="51"/>
  <c r="FZ149" i="51"/>
  <c r="ER150" i="51"/>
  <c r="EV150" i="51"/>
  <c r="EZ150" i="51"/>
  <c r="FD150" i="51"/>
  <c r="FH150" i="51"/>
  <c r="FL150" i="51"/>
  <c r="FP150" i="51"/>
  <c r="FT150" i="51"/>
  <c r="FX150" i="51"/>
  <c r="GB150" i="51"/>
  <c r="EP151" i="51"/>
  <c r="ET151" i="51"/>
  <c r="EX151" i="51"/>
  <c r="FB151" i="51"/>
  <c r="FF151" i="51"/>
  <c r="FJ151" i="51"/>
  <c r="FN151" i="51"/>
  <c r="FR151" i="51"/>
  <c r="FV151" i="51"/>
  <c r="FZ151" i="51"/>
  <c r="ER152" i="51"/>
  <c r="EV152" i="51"/>
  <c r="EZ152" i="51"/>
  <c r="FD152" i="51"/>
  <c r="FH152" i="51"/>
  <c r="FL152" i="51"/>
  <c r="FP152" i="51"/>
  <c r="FT152" i="51"/>
  <c r="FX152" i="51"/>
  <c r="GB152" i="51"/>
  <c r="EP153" i="51"/>
  <c r="ET153" i="51"/>
  <c r="EX153" i="51"/>
  <c r="FB153" i="51"/>
  <c r="FF153" i="51"/>
  <c r="FJ153" i="51"/>
  <c r="FN153" i="51"/>
  <c r="FR153" i="51"/>
  <c r="FV153" i="51"/>
  <c r="FZ153" i="51"/>
  <c r="GD153" i="51"/>
  <c r="ER154" i="51"/>
  <c r="EV154" i="51"/>
  <c r="EZ154" i="51"/>
  <c r="FD154" i="51"/>
  <c r="FH154" i="51"/>
  <c r="FL154" i="51"/>
  <c r="FP154" i="51"/>
  <c r="FT154" i="51"/>
  <c r="FX154" i="51"/>
  <c r="GB154" i="51"/>
  <c r="GF154" i="51"/>
  <c r="EP155" i="51"/>
  <c r="ET155" i="51"/>
  <c r="EX155" i="51"/>
  <c r="FB155" i="51"/>
  <c r="FF155" i="51"/>
  <c r="FJ155" i="51"/>
  <c r="FN155" i="51"/>
  <c r="FR155" i="51"/>
  <c r="FV155" i="51"/>
  <c r="FZ155" i="51"/>
  <c r="GD155" i="51"/>
  <c r="ER156" i="51"/>
  <c r="EV156" i="51"/>
  <c r="EZ156" i="51"/>
  <c r="FD156" i="51"/>
  <c r="FH156" i="51"/>
  <c r="FL156" i="51"/>
  <c r="FP156" i="51"/>
  <c r="FT156" i="51"/>
  <c r="FX156" i="51"/>
  <c r="GB156" i="51"/>
  <c r="GF156" i="51"/>
  <c r="EP157" i="51"/>
  <c r="ET157" i="51"/>
  <c r="EX157" i="51"/>
  <c r="FB157" i="51"/>
  <c r="FF157" i="51"/>
  <c r="FJ157" i="51"/>
  <c r="FN157" i="51"/>
  <c r="FR157" i="51"/>
  <c r="FV157" i="51"/>
  <c r="FZ157" i="51"/>
  <c r="GD157" i="51"/>
  <c r="GH157" i="51"/>
  <c r="ER158" i="51"/>
  <c r="EV158" i="51"/>
  <c r="EZ158" i="51"/>
  <c r="FD158" i="51"/>
  <c r="FH158" i="51"/>
  <c r="FL158" i="51"/>
  <c r="FP158" i="51"/>
  <c r="FT158" i="51"/>
  <c r="FX158" i="51"/>
  <c r="GB158" i="51"/>
  <c r="GF158" i="51"/>
  <c r="GJ158" i="51"/>
  <c r="EP159" i="51"/>
  <c r="ET159" i="51"/>
  <c r="EX159" i="51"/>
  <c r="FB159" i="51"/>
  <c r="FF159" i="51"/>
  <c r="FJ159" i="51"/>
  <c r="FN159" i="51"/>
  <c r="FR159" i="51"/>
  <c r="FV159" i="51"/>
  <c r="FZ159" i="51"/>
  <c r="GD159" i="51"/>
  <c r="GH159" i="51"/>
  <c r="ER160" i="51"/>
  <c r="EV160" i="51"/>
  <c r="EZ160" i="51"/>
  <c r="FD160" i="51"/>
  <c r="FH160" i="51"/>
  <c r="FL160" i="51"/>
  <c r="FP160" i="51"/>
  <c r="FT160" i="51"/>
  <c r="FX160" i="51"/>
  <c r="GB160" i="51"/>
  <c r="GF160" i="51"/>
  <c r="GJ160" i="51"/>
  <c r="EP161" i="51"/>
  <c r="ET161" i="51"/>
  <c r="EX161" i="51"/>
  <c r="FB161" i="51"/>
  <c r="FF161" i="51"/>
  <c r="FJ161" i="51"/>
  <c r="FN161" i="51"/>
  <c r="FR161" i="51"/>
  <c r="FV161" i="51"/>
  <c r="FZ161" i="51"/>
  <c r="GD161" i="51"/>
  <c r="GH161" i="51"/>
  <c r="GL161" i="51"/>
  <c r="ER162" i="51"/>
  <c r="EV162" i="51"/>
  <c r="EZ162" i="51"/>
  <c r="FD162" i="51"/>
  <c r="FH162" i="51"/>
  <c r="FL162" i="51"/>
  <c r="FP162" i="51"/>
  <c r="FT162" i="51"/>
  <c r="FX162" i="51"/>
  <c r="GB162" i="51"/>
  <c r="GF162" i="51"/>
  <c r="GJ162" i="51"/>
  <c r="GN162" i="51"/>
  <c r="EP163" i="51"/>
  <c r="ET163" i="51"/>
  <c r="EX163" i="51"/>
  <c r="FB163" i="51"/>
  <c r="FF163" i="51"/>
  <c r="FJ163" i="51"/>
  <c r="FN163" i="51"/>
  <c r="FR163" i="51"/>
  <c r="FV163" i="51"/>
  <c r="FZ163" i="51"/>
  <c r="GD163" i="51"/>
  <c r="GH163" i="51"/>
  <c r="GL163" i="51"/>
  <c r="ER164" i="51"/>
  <c r="EV164" i="51"/>
  <c r="EZ164" i="51"/>
  <c r="FD164" i="51"/>
  <c r="FH164" i="51"/>
  <c r="FL164" i="51"/>
  <c r="FP164" i="51"/>
  <c r="FT164" i="51"/>
  <c r="FX164" i="51"/>
  <c r="GB164" i="51"/>
  <c r="GF164" i="51"/>
  <c r="GJ164" i="51"/>
  <c r="GN164" i="51"/>
  <c r="EP165" i="51"/>
  <c r="ET165" i="51"/>
  <c r="EX165" i="51"/>
  <c r="FB165" i="51"/>
  <c r="FF165" i="51"/>
  <c r="FJ165" i="51"/>
  <c r="FN165" i="51"/>
  <c r="FR165" i="51"/>
  <c r="FV165" i="51"/>
  <c r="FZ165" i="51"/>
  <c r="GD165" i="51"/>
  <c r="GH165" i="51"/>
  <c r="GL165" i="51"/>
  <c r="GP165" i="51"/>
  <c r="ER166" i="51"/>
  <c r="EV166" i="51"/>
  <c r="EZ166" i="51"/>
  <c r="FD166" i="51"/>
  <c r="FH166" i="51"/>
  <c r="FL166" i="51"/>
  <c r="FP166" i="51"/>
  <c r="FT166" i="51"/>
  <c r="FX166" i="51"/>
  <c r="GB166" i="51"/>
  <c r="GF166" i="51"/>
  <c r="GJ166" i="51"/>
  <c r="GN166" i="51"/>
  <c r="GR166" i="51"/>
  <c r="EP167" i="51"/>
  <c r="ET167" i="51"/>
  <c r="EX167" i="51"/>
  <c r="FB167" i="51"/>
  <c r="FF167" i="51"/>
  <c r="FJ167" i="51"/>
  <c r="FN167" i="51"/>
  <c r="FR167" i="51"/>
  <c r="FV167" i="51"/>
  <c r="FZ167" i="51"/>
  <c r="GD167" i="51"/>
  <c r="GH167" i="51"/>
  <c r="GL167" i="51"/>
  <c r="GP167" i="51"/>
  <c r="ER168" i="51"/>
  <c r="EV168" i="51"/>
  <c r="EZ168" i="51"/>
  <c r="FD168" i="51"/>
  <c r="FH168" i="51"/>
  <c r="FL168" i="51"/>
  <c r="FP168" i="51"/>
  <c r="FT168" i="51"/>
  <c r="FX168" i="51"/>
  <c r="GB168" i="51"/>
  <c r="GF168" i="51"/>
  <c r="GJ168" i="51"/>
  <c r="GN168" i="51"/>
  <c r="GR168" i="51"/>
  <c r="EP169" i="51"/>
  <c r="ET169" i="51"/>
  <c r="EX169" i="51"/>
  <c r="FB169" i="51"/>
  <c r="FF169" i="51"/>
  <c r="FJ169" i="51"/>
  <c r="FN169" i="51"/>
  <c r="FR169" i="51"/>
  <c r="FV169" i="51"/>
  <c r="FZ169" i="51"/>
  <c r="GD169" i="51"/>
  <c r="GH169" i="51"/>
  <c r="GL169" i="51"/>
  <c r="GP169" i="51"/>
  <c r="GT169" i="51"/>
  <c r="ER170" i="51"/>
  <c r="EV170" i="51"/>
  <c r="EZ170" i="51"/>
  <c r="FD170" i="51"/>
  <c r="FH170" i="51"/>
  <c r="FL170" i="51"/>
  <c r="FP170" i="51"/>
  <c r="FT170" i="51"/>
  <c r="FX170" i="51"/>
  <c r="GB170" i="51"/>
  <c r="GF170" i="51"/>
  <c r="GJ170" i="51"/>
  <c r="GN170" i="51"/>
  <c r="GR170" i="51"/>
  <c r="GV170" i="51"/>
  <c r="EP171" i="51"/>
  <c r="ET171" i="51"/>
  <c r="EX171" i="51"/>
  <c r="FB171" i="51"/>
  <c r="FF171" i="51"/>
  <c r="FJ171" i="51"/>
  <c r="FN171" i="51"/>
  <c r="FR171" i="51"/>
  <c r="FV171" i="51"/>
  <c r="FZ171" i="51"/>
  <c r="GD171" i="51"/>
  <c r="GH171" i="51"/>
  <c r="GL171" i="51"/>
  <c r="GP171" i="51"/>
  <c r="GT171" i="51"/>
  <c r="ER172" i="51"/>
  <c r="EV172" i="51"/>
  <c r="EZ172" i="51"/>
  <c r="FD172" i="51"/>
  <c r="FH172" i="51"/>
  <c r="FL172" i="51"/>
  <c r="FP172" i="51"/>
  <c r="FT172" i="51"/>
  <c r="FX172" i="51"/>
  <c r="GB172" i="51"/>
  <c r="GF172" i="51"/>
  <c r="GJ172" i="51"/>
  <c r="GN172" i="51"/>
  <c r="GR172" i="51"/>
  <c r="GV172" i="51"/>
  <c r="FS30" i="51"/>
  <c r="FW30" i="51"/>
  <c r="GA30" i="51"/>
  <c r="GE30" i="51"/>
  <c r="GI30" i="51"/>
  <c r="GM30" i="51"/>
  <c r="GQ30" i="51"/>
  <c r="GU30" i="51"/>
  <c r="GY30" i="51"/>
  <c r="EO113" i="51"/>
  <c r="EO117" i="51"/>
  <c r="EO121" i="51"/>
  <c r="EO125" i="51"/>
  <c r="EO129" i="51"/>
  <c r="EO133" i="51"/>
  <c r="EO137" i="51"/>
  <c r="EO141" i="51"/>
  <c r="EO145" i="51"/>
  <c r="EO149" i="51"/>
  <c r="EO153" i="51"/>
  <c r="EO157" i="51"/>
  <c r="EO161" i="51"/>
  <c r="EO165" i="51"/>
  <c r="EO169" i="51"/>
  <c r="FW145" i="51"/>
  <c r="ES146" i="51"/>
  <c r="FI146" i="51"/>
  <c r="FU146" i="51"/>
  <c r="EQ147" i="51"/>
  <c r="EU147" i="51"/>
  <c r="EY147" i="51"/>
  <c r="FC147" i="51"/>
  <c r="FG147" i="51"/>
  <c r="FK147" i="51"/>
  <c r="FO147" i="51"/>
  <c r="FS147" i="51"/>
  <c r="FW147" i="51"/>
  <c r="ES148" i="51"/>
  <c r="EW148" i="51"/>
  <c r="FA148" i="51"/>
  <c r="FE148" i="51"/>
  <c r="FI148" i="51"/>
  <c r="FM148" i="51"/>
  <c r="FQ148" i="51"/>
  <c r="FU148" i="51"/>
  <c r="FY148" i="51"/>
  <c r="EQ149" i="51"/>
  <c r="EU149" i="51"/>
  <c r="EY149" i="51"/>
  <c r="FC149" i="51"/>
  <c r="FG149" i="51"/>
  <c r="FK149" i="51"/>
  <c r="FO149" i="51"/>
  <c r="FS149" i="51"/>
  <c r="FW149" i="51"/>
  <c r="GA149" i="51"/>
  <c r="ES150" i="51"/>
  <c r="EW150" i="51"/>
  <c r="FA150" i="51"/>
  <c r="FE150" i="51"/>
  <c r="FI150" i="51"/>
  <c r="FM150" i="51"/>
  <c r="FQ150" i="51"/>
  <c r="FU150" i="51"/>
  <c r="FY150" i="51"/>
  <c r="EQ151" i="51"/>
  <c r="EU151" i="51"/>
  <c r="EY151" i="51"/>
  <c r="FC151" i="51"/>
  <c r="FG151" i="51"/>
  <c r="FK151" i="51"/>
  <c r="FO151" i="51"/>
  <c r="FS151" i="51"/>
  <c r="FW151" i="51"/>
  <c r="GA151" i="51"/>
  <c r="ES152" i="51"/>
  <c r="EW152" i="51"/>
  <c r="FA152" i="51"/>
  <c r="FE152" i="51"/>
  <c r="FI152" i="51"/>
  <c r="FM152" i="51"/>
  <c r="FQ152" i="51"/>
  <c r="FU152" i="51"/>
  <c r="FY152" i="51"/>
  <c r="GC152" i="51"/>
  <c r="EQ153" i="51"/>
  <c r="EU153" i="51"/>
  <c r="EY153" i="51"/>
  <c r="FC153" i="51"/>
  <c r="FG153" i="51"/>
  <c r="FK153" i="51"/>
  <c r="FO153" i="51"/>
  <c r="FS153" i="51"/>
  <c r="FW153" i="51"/>
  <c r="GA153" i="51"/>
  <c r="GE153" i="51"/>
  <c r="ES154" i="51"/>
  <c r="EW154" i="51"/>
  <c r="FA154" i="51"/>
  <c r="FE154" i="51"/>
  <c r="FI154" i="51"/>
  <c r="FM154" i="51"/>
  <c r="FQ154" i="51"/>
  <c r="FU154" i="51"/>
  <c r="FY154" i="51"/>
  <c r="GC154" i="51"/>
  <c r="EQ155" i="51"/>
  <c r="EU155" i="51"/>
  <c r="EY155" i="51"/>
  <c r="FC155" i="51"/>
  <c r="FG155" i="51"/>
  <c r="FK155" i="51"/>
  <c r="FO155" i="51"/>
  <c r="FS155" i="51"/>
  <c r="FW155" i="51"/>
  <c r="GA155" i="51"/>
  <c r="GE155" i="51"/>
  <c r="ES156" i="51"/>
  <c r="EW156" i="51"/>
  <c r="FA156" i="51"/>
  <c r="FE156" i="51"/>
  <c r="FI156" i="51"/>
  <c r="FM156" i="51"/>
  <c r="FQ156" i="51"/>
  <c r="FU156" i="51"/>
  <c r="FY156" i="51"/>
  <c r="GC156" i="51"/>
  <c r="GG156" i="51"/>
  <c r="EQ157" i="51"/>
  <c r="EU157" i="51"/>
  <c r="EY157" i="51"/>
  <c r="FC157" i="51"/>
  <c r="FG157" i="51"/>
  <c r="FK157" i="51"/>
  <c r="FO157" i="51"/>
  <c r="FS157" i="51"/>
  <c r="FW157" i="51"/>
  <c r="GA157" i="51"/>
  <c r="GE157" i="51"/>
  <c r="GI157" i="51"/>
  <c r="ES158" i="51"/>
  <c r="EW158" i="51"/>
  <c r="FA158" i="51"/>
  <c r="FE158" i="51"/>
  <c r="FI158" i="51"/>
  <c r="FM158" i="51"/>
  <c r="FQ158" i="51"/>
  <c r="FU158" i="51"/>
  <c r="FY158" i="51"/>
  <c r="GC158" i="51"/>
  <c r="GG158" i="51"/>
  <c r="EQ159" i="51"/>
  <c r="EU159" i="51"/>
  <c r="EY159" i="51"/>
  <c r="FC159" i="51"/>
  <c r="FG159" i="51"/>
  <c r="FK159" i="51"/>
  <c r="FO159" i="51"/>
  <c r="FS159" i="51"/>
  <c r="FW159" i="51"/>
  <c r="GA159" i="51"/>
  <c r="GE159" i="51"/>
  <c r="GI159" i="51"/>
  <c r="ES160" i="51"/>
  <c r="EW160" i="51"/>
  <c r="FA160" i="51"/>
  <c r="FE160" i="51"/>
  <c r="FI160" i="51"/>
  <c r="FM160" i="51"/>
  <c r="FQ160" i="51"/>
  <c r="FU160" i="51"/>
  <c r="FY160" i="51"/>
  <c r="GC160" i="51"/>
  <c r="GG160" i="51"/>
  <c r="GK160" i="51"/>
  <c r="EQ161" i="51"/>
  <c r="EU161" i="51"/>
  <c r="EY161" i="51"/>
  <c r="FC161" i="51"/>
  <c r="FG161" i="51"/>
  <c r="FK161" i="51"/>
  <c r="FO161" i="51"/>
  <c r="FS161" i="51"/>
  <c r="FW161" i="51"/>
  <c r="GA161" i="51"/>
  <c r="GE161" i="51"/>
  <c r="GI161" i="51"/>
  <c r="GM161" i="51"/>
  <c r="ES162" i="51"/>
  <c r="EW162" i="51"/>
  <c r="FA162" i="51"/>
  <c r="FE162" i="51"/>
  <c r="FI162" i="51"/>
  <c r="FM162" i="51"/>
  <c r="FQ162" i="51"/>
  <c r="FU162" i="51"/>
  <c r="FY162" i="51"/>
  <c r="GC162" i="51"/>
  <c r="GG162" i="51"/>
  <c r="GK162" i="51"/>
  <c r="EQ163" i="51"/>
  <c r="EU163" i="51"/>
  <c r="EY163" i="51"/>
  <c r="FC163" i="51"/>
  <c r="FG163" i="51"/>
  <c r="FK163" i="51"/>
  <c r="FO163" i="51"/>
  <c r="FS163" i="51"/>
  <c r="FW163" i="51"/>
  <c r="GA163" i="51"/>
  <c r="GE163" i="51"/>
  <c r="GI163" i="51"/>
  <c r="GM163" i="51"/>
  <c r="ES164" i="51"/>
  <c r="EW164" i="51"/>
  <c r="FA164" i="51"/>
  <c r="FE164" i="51"/>
  <c r="FI164" i="51"/>
  <c r="FM164" i="51"/>
  <c r="FQ164" i="51"/>
  <c r="FU164" i="51"/>
  <c r="FY164" i="51"/>
  <c r="GC164" i="51"/>
  <c r="GG164" i="51"/>
  <c r="GK164" i="51"/>
  <c r="GO164" i="51"/>
  <c r="EQ165" i="51"/>
  <c r="EU165" i="51"/>
  <c r="EY165" i="51"/>
  <c r="FC165" i="51"/>
  <c r="FG165" i="51"/>
  <c r="FK165" i="51"/>
  <c r="FO165" i="51"/>
  <c r="FS165" i="51"/>
  <c r="FW165" i="51"/>
  <c r="GA165" i="51"/>
  <c r="GE165" i="51"/>
  <c r="GI165" i="51"/>
  <c r="GM165" i="51"/>
  <c r="GQ165" i="51"/>
  <c r="ES166" i="51"/>
  <c r="EW166" i="51"/>
  <c r="FA166" i="51"/>
  <c r="FE166" i="51"/>
  <c r="FI166" i="51"/>
  <c r="FM166" i="51"/>
  <c r="FQ166" i="51"/>
  <c r="FU166" i="51"/>
  <c r="FY166" i="51"/>
  <c r="GC166" i="51"/>
  <c r="GG166" i="51"/>
  <c r="GK166" i="51"/>
  <c r="GO166" i="51"/>
  <c r="EQ167" i="51"/>
  <c r="EU167" i="51"/>
  <c r="EY167" i="51"/>
  <c r="FC167" i="51"/>
  <c r="FG167" i="51"/>
  <c r="FK167" i="51"/>
  <c r="FO167" i="51"/>
  <c r="FS167" i="51"/>
  <c r="FW167" i="51"/>
  <c r="GA167" i="51"/>
  <c r="GE167" i="51"/>
  <c r="GI167" i="51"/>
  <c r="GM167" i="51"/>
  <c r="GQ167" i="51"/>
  <c r="ES168" i="51"/>
  <c r="EW168" i="51"/>
  <c r="FA168" i="51"/>
  <c r="FE168" i="51"/>
  <c r="FI168" i="51"/>
  <c r="FM168" i="51"/>
  <c r="FQ168" i="51"/>
  <c r="FU168" i="51"/>
  <c r="FY168" i="51"/>
  <c r="GC168" i="51"/>
  <c r="GG168" i="51"/>
  <c r="GK168" i="51"/>
  <c r="GO168" i="51"/>
  <c r="GS168" i="51"/>
  <c r="EQ169" i="51"/>
  <c r="EU169" i="51"/>
  <c r="EY169" i="51"/>
  <c r="FC169" i="51"/>
  <c r="FG169" i="51"/>
  <c r="FK169" i="51"/>
  <c r="FO169" i="51"/>
  <c r="FS169" i="51"/>
  <c r="FW169" i="51"/>
  <c r="GA169" i="51"/>
  <c r="GE169" i="51"/>
  <c r="GI169" i="51"/>
  <c r="GM169" i="51"/>
  <c r="GQ169" i="51"/>
  <c r="GU169" i="51"/>
  <c r="ES170" i="51"/>
  <c r="EW170" i="51"/>
  <c r="FA170" i="51"/>
  <c r="FE170" i="51"/>
  <c r="FI170" i="51"/>
  <c r="FM170" i="51"/>
  <c r="FQ170" i="51"/>
  <c r="FU170" i="51"/>
  <c r="FY170" i="51"/>
  <c r="GC170" i="51"/>
  <c r="GG170" i="51"/>
  <c r="GK170" i="51"/>
  <c r="GO170" i="51"/>
  <c r="GS170" i="51"/>
  <c r="EQ171" i="51"/>
  <c r="EU171" i="51"/>
  <c r="EY171" i="51"/>
  <c r="FC171" i="51"/>
  <c r="FG171" i="51"/>
  <c r="FK171" i="51"/>
  <c r="FO171" i="51"/>
  <c r="FS171" i="51"/>
  <c r="FW171" i="51"/>
  <c r="GA171" i="51"/>
  <c r="GE171" i="51"/>
  <c r="GI171" i="51"/>
  <c r="GM171" i="51"/>
  <c r="GQ171" i="51"/>
  <c r="GU171" i="51"/>
  <c r="ES172" i="51"/>
  <c r="EW172" i="51"/>
  <c r="FA172" i="51"/>
  <c r="FE172" i="51"/>
  <c r="FI172" i="51"/>
  <c r="FM172" i="51"/>
  <c r="FQ172" i="51"/>
  <c r="FU172" i="51"/>
  <c r="FY172" i="51"/>
  <c r="GC172" i="51"/>
  <c r="GG172" i="51"/>
  <c r="GK172" i="51"/>
  <c r="GO172" i="51"/>
  <c r="GS172" i="51"/>
  <c r="GW172" i="51"/>
  <c r="FT30" i="51"/>
  <c r="FX30" i="51"/>
  <c r="GB30" i="51"/>
  <c r="GF30" i="51"/>
  <c r="GJ30" i="51"/>
  <c r="GN30" i="51"/>
  <c r="GR30" i="51"/>
  <c r="GV30" i="51"/>
  <c r="EO114" i="51"/>
  <c r="EO118" i="51"/>
  <c r="EO122" i="51"/>
  <c r="EO126" i="51"/>
  <c r="EO130" i="51"/>
  <c r="EO134" i="51"/>
  <c r="EO138" i="51"/>
  <c r="EO142" i="51"/>
  <c r="EO146" i="51"/>
  <c r="EO150" i="51"/>
  <c r="EO154" i="51"/>
  <c r="EO158" i="51"/>
  <c r="EO162" i="51"/>
  <c r="EO166" i="51"/>
  <c r="EO170" i="51"/>
  <c r="EW146" i="51"/>
  <c r="FM146" i="51"/>
  <c r="FW146" i="51"/>
  <c r="ER147" i="51"/>
  <c r="EV147" i="51"/>
  <c r="EZ147" i="51"/>
  <c r="FD147" i="51"/>
  <c r="FH147" i="51"/>
  <c r="FL147" i="51"/>
  <c r="FP147" i="51"/>
  <c r="FT147" i="51"/>
  <c r="FX147" i="51"/>
  <c r="EP148" i="51"/>
  <c r="ET148" i="51"/>
  <c r="EX148" i="51"/>
  <c r="FB148" i="51"/>
  <c r="FF148" i="51"/>
  <c r="FJ148" i="51"/>
  <c r="FN148" i="51"/>
  <c r="FR148" i="51"/>
  <c r="FV148" i="51"/>
  <c r="FZ148" i="51"/>
  <c r="ER149" i="51"/>
  <c r="EV149" i="51"/>
  <c r="EZ149" i="51"/>
  <c r="FD149" i="51"/>
  <c r="FH149" i="51"/>
  <c r="FL149" i="51"/>
  <c r="FP149" i="51"/>
  <c r="FT149" i="51"/>
  <c r="FX149" i="51"/>
  <c r="EP150" i="51"/>
  <c r="ET150" i="51"/>
  <c r="EX150" i="51"/>
  <c r="FB150" i="51"/>
  <c r="FF150" i="51"/>
  <c r="FJ150" i="51"/>
  <c r="FN150" i="51"/>
  <c r="FR150" i="51"/>
  <c r="FV150" i="51"/>
  <c r="FZ150" i="51"/>
  <c r="ER151" i="51"/>
  <c r="EV151" i="51"/>
  <c r="EZ151" i="51"/>
  <c r="FD151" i="51"/>
  <c r="FH151" i="51"/>
  <c r="FL151" i="51"/>
  <c r="FP151" i="51"/>
  <c r="FT151" i="51"/>
  <c r="FX151" i="51"/>
  <c r="GB151" i="51"/>
  <c r="EP152" i="51"/>
  <c r="ET152" i="51"/>
  <c r="EX152" i="51"/>
  <c r="FB152" i="51"/>
  <c r="FF152" i="51"/>
  <c r="FJ152" i="51"/>
  <c r="FN152" i="51"/>
  <c r="FR152" i="51"/>
  <c r="FV152" i="51"/>
  <c r="FZ152" i="51"/>
  <c r="GD152" i="51"/>
  <c r="ER153" i="51"/>
  <c r="EV153" i="51"/>
  <c r="EZ153" i="51"/>
  <c r="FD153" i="51"/>
  <c r="FH153" i="51"/>
  <c r="FL153" i="51"/>
  <c r="FP153" i="51"/>
  <c r="FT153" i="51"/>
  <c r="FX153" i="51"/>
  <c r="GB153" i="51"/>
  <c r="EP154" i="51"/>
  <c r="ET154" i="51"/>
  <c r="EX154" i="51"/>
  <c r="FB154" i="51"/>
  <c r="FF154" i="51"/>
  <c r="FJ154" i="51"/>
  <c r="FN154" i="51"/>
  <c r="FR154" i="51"/>
  <c r="FV154" i="51"/>
  <c r="FZ154" i="51"/>
  <c r="GD154" i="51"/>
  <c r="ER155" i="51"/>
  <c r="EV155" i="51"/>
  <c r="EZ155" i="51"/>
  <c r="FD155" i="51"/>
  <c r="FH155" i="51"/>
  <c r="FL155" i="51"/>
  <c r="FP155" i="51"/>
  <c r="FT155" i="51"/>
  <c r="FX155" i="51"/>
  <c r="GB155" i="51"/>
  <c r="GF155" i="51"/>
  <c r="EP156" i="51"/>
  <c r="ET156" i="51"/>
  <c r="EX156" i="51"/>
  <c r="FB156" i="51"/>
  <c r="FF156" i="51"/>
  <c r="FJ156" i="51"/>
  <c r="FN156" i="51"/>
  <c r="FR156" i="51"/>
  <c r="FV156" i="51"/>
  <c r="FZ156" i="51"/>
  <c r="GD156" i="51"/>
  <c r="GH156" i="51"/>
  <c r="ER157" i="51"/>
  <c r="EV157" i="51"/>
  <c r="EZ157" i="51"/>
  <c r="FD157" i="51"/>
  <c r="FH157" i="51"/>
  <c r="FL157" i="51"/>
  <c r="FP157" i="51"/>
  <c r="FT157" i="51"/>
  <c r="FX157" i="51"/>
  <c r="GB157" i="51"/>
  <c r="GF157" i="51"/>
  <c r="EP158" i="51"/>
  <c r="ET158" i="51"/>
  <c r="EX158" i="51"/>
  <c r="FB158" i="51"/>
  <c r="FF158" i="51"/>
  <c r="FJ158" i="51"/>
  <c r="FN158" i="51"/>
  <c r="FR158" i="51"/>
  <c r="FV158" i="51"/>
  <c r="FZ158" i="51"/>
  <c r="GD158" i="51"/>
  <c r="GH158" i="51"/>
  <c r="ER159" i="51"/>
  <c r="EV159" i="51"/>
  <c r="EZ159" i="51"/>
  <c r="FD159" i="51"/>
  <c r="FH159" i="51"/>
  <c r="FL159" i="51"/>
  <c r="FP159" i="51"/>
  <c r="FT159" i="51"/>
  <c r="FX159" i="51"/>
  <c r="GB159" i="51"/>
  <c r="GF159" i="51"/>
  <c r="GJ159" i="51"/>
  <c r="EP160" i="51"/>
  <c r="ET160" i="51"/>
  <c r="EX160" i="51"/>
  <c r="FB160" i="51"/>
  <c r="FF160" i="51"/>
  <c r="FJ160" i="51"/>
  <c r="FN160" i="51"/>
  <c r="FR160" i="51"/>
  <c r="FV160" i="51"/>
  <c r="FZ160" i="51"/>
  <c r="GD160" i="51"/>
  <c r="GH160" i="51"/>
  <c r="GL160" i="51"/>
  <c r="ER161" i="51"/>
  <c r="EV161" i="51"/>
  <c r="EZ161" i="51"/>
  <c r="FD161" i="51"/>
  <c r="FH161" i="51"/>
  <c r="FL161" i="51"/>
  <c r="FP161" i="51"/>
  <c r="FT161" i="51"/>
  <c r="FX161" i="51"/>
  <c r="GB161" i="51"/>
  <c r="GF161" i="51"/>
  <c r="GJ161" i="51"/>
  <c r="EP162" i="51"/>
  <c r="ET162" i="51"/>
  <c r="EX162" i="51"/>
  <c r="FB162" i="51"/>
  <c r="FF162" i="51"/>
  <c r="FJ162" i="51"/>
  <c r="FN162" i="51"/>
  <c r="FR162" i="51"/>
  <c r="FV162" i="51"/>
  <c r="FZ162" i="51"/>
  <c r="GD162" i="51"/>
  <c r="GH162" i="51"/>
  <c r="GL162" i="51"/>
  <c r="ER163" i="51"/>
  <c r="EV163" i="51"/>
  <c r="EZ163" i="51"/>
  <c r="FD163" i="51"/>
  <c r="FH163" i="51"/>
  <c r="FL163" i="51"/>
  <c r="FP163" i="51"/>
  <c r="FT163" i="51"/>
  <c r="FX163" i="51"/>
  <c r="GB163" i="51"/>
  <c r="GF163" i="51"/>
  <c r="GJ163" i="51"/>
  <c r="GN163" i="51"/>
  <c r="EP164" i="51"/>
  <c r="ET164" i="51"/>
  <c r="EX164" i="51"/>
  <c r="FB164" i="51"/>
  <c r="FF164" i="51"/>
  <c r="FJ164" i="51"/>
  <c r="FN164" i="51"/>
  <c r="FR164" i="51"/>
  <c r="FV164" i="51"/>
  <c r="FZ164" i="51"/>
  <c r="GD164" i="51"/>
  <c r="GH164" i="51"/>
  <c r="GL164" i="51"/>
  <c r="GP164" i="51"/>
  <c r="ER165" i="51"/>
  <c r="EV165" i="51"/>
  <c r="EZ165" i="51"/>
  <c r="FD165" i="51"/>
  <c r="FH165" i="51"/>
  <c r="FL165" i="51"/>
  <c r="FP165" i="51"/>
  <c r="FT165" i="51"/>
  <c r="FX165" i="51"/>
  <c r="GB165" i="51"/>
  <c r="GF165" i="51"/>
  <c r="GJ165" i="51"/>
  <c r="GN165" i="51"/>
  <c r="EP166" i="51"/>
  <c r="ET166" i="51"/>
  <c r="EX166" i="51"/>
  <c r="FB166" i="51"/>
  <c r="FF166" i="51"/>
  <c r="FJ166" i="51"/>
  <c r="FN166" i="51"/>
  <c r="FR166" i="51"/>
  <c r="FV166" i="51"/>
  <c r="FZ166" i="51"/>
  <c r="GD166" i="51"/>
  <c r="GH166" i="51"/>
  <c r="GL166" i="51"/>
  <c r="GP166" i="51"/>
  <c r="ER167" i="51"/>
  <c r="EV167" i="51"/>
  <c r="EZ167" i="51"/>
  <c r="FD167" i="51"/>
  <c r="FH167" i="51"/>
  <c r="FL167" i="51"/>
  <c r="FP167" i="51"/>
  <c r="FT167" i="51"/>
  <c r="FX167" i="51"/>
  <c r="GB167" i="51"/>
  <c r="GF167" i="51"/>
  <c r="GJ167" i="51"/>
  <c r="GN167" i="51"/>
  <c r="GR167" i="51"/>
  <c r="EP168" i="51"/>
  <c r="ET168" i="51"/>
  <c r="EX168" i="51"/>
  <c r="FB168" i="51"/>
  <c r="FF168" i="51"/>
  <c r="FJ168" i="51"/>
  <c r="FN168" i="51"/>
  <c r="FR168" i="51"/>
  <c r="FV168" i="51"/>
  <c r="FZ168" i="51"/>
  <c r="GD168" i="51"/>
  <c r="GH168" i="51"/>
  <c r="GL168" i="51"/>
  <c r="GP168" i="51"/>
  <c r="GT168" i="51"/>
  <c r="ER169" i="51"/>
  <c r="EV169" i="51"/>
  <c r="EZ169" i="51"/>
  <c r="FD169" i="51"/>
  <c r="FH169" i="51"/>
  <c r="FL169" i="51"/>
  <c r="FP169" i="51"/>
  <c r="FT169" i="51"/>
  <c r="FX169" i="51"/>
  <c r="GB169" i="51"/>
  <c r="GF169" i="51"/>
  <c r="GJ169" i="51"/>
  <c r="GN169" i="51"/>
  <c r="GR169" i="51"/>
  <c r="EP170" i="51"/>
  <c r="ET170" i="51"/>
  <c r="EX170" i="51"/>
  <c r="FB170" i="51"/>
  <c r="FF170" i="51"/>
  <c r="FJ170" i="51"/>
  <c r="FN170" i="51"/>
  <c r="FR170" i="51"/>
  <c r="FV170" i="51"/>
  <c r="FZ170" i="51"/>
  <c r="GD170" i="51"/>
  <c r="GH170" i="51"/>
  <c r="GL170" i="51"/>
  <c r="GP170" i="51"/>
  <c r="GT170" i="51"/>
  <c r="ER171" i="51"/>
  <c r="EV171" i="51"/>
  <c r="EZ171" i="51"/>
  <c r="FD171" i="51"/>
  <c r="FH171" i="51"/>
  <c r="FL171" i="51"/>
  <c r="FP171" i="51"/>
  <c r="FT171" i="51"/>
  <c r="FX171" i="51"/>
  <c r="GB171" i="51"/>
  <c r="GF171" i="51"/>
  <c r="GJ171" i="51"/>
  <c r="GN171" i="51"/>
  <c r="GR171" i="51"/>
  <c r="GV171" i="51"/>
  <c r="EP172" i="51"/>
  <c r="ET172" i="51"/>
  <c r="EX172" i="51"/>
  <c r="FB172" i="51"/>
  <c r="FF172" i="51"/>
  <c r="FJ172" i="51"/>
  <c r="FN172" i="51"/>
  <c r="FR172" i="51"/>
  <c r="FV172" i="51"/>
  <c r="FZ172" i="51"/>
  <c r="GD172" i="51"/>
  <c r="GH172" i="51"/>
  <c r="GL172" i="51"/>
  <c r="GP172" i="51"/>
  <c r="GT172" i="51"/>
  <c r="GX172" i="51"/>
  <c r="FQ30" i="51"/>
  <c r="FU30" i="51"/>
  <c r="FY30" i="51"/>
  <c r="GC30" i="51"/>
  <c r="GG30" i="51"/>
  <c r="GK30" i="51"/>
  <c r="GO30" i="51"/>
  <c r="GS30" i="51"/>
  <c r="GW30" i="51"/>
  <c r="EO111" i="51"/>
  <c r="EO115" i="51"/>
  <c r="EO119" i="51"/>
  <c r="EO123" i="51"/>
  <c r="EO127" i="51"/>
  <c r="EO131" i="51"/>
  <c r="EO135" i="51"/>
  <c r="EO139" i="51"/>
  <c r="EO143" i="51"/>
  <c r="EO147" i="51"/>
  <c r="EO151" i="51"/>
  <c r="EO155" i="51"/>
  <c r="EO159" i="51"/>
  <c r="EO163" i="51"/>
  <c r="EO167" i="51"/>
  <c r="EO171" i="51"/>
  <c r="EQ102" i="51"/>
  <c r="ES103" i="51"/>
  <c r="EQ104" i="51"/>
  <c r="ES105" i="51"/>
  <c r="EQ106" i="51"/>
  <c r="EU106" i="51"/>
  <c r="ES107" i="51"/>
  <c r="EW107" i="51"/>
  <c r="EQ108" i="51"/>
  <c r="EU108" i="51"/>
  <c r="ES109" i="51"/>
  <c r="EW109" i="51"/>
  <c r="EQ110" i="51"/>
  <c r="EU110" i="51"/>
  <c r="EY110" i="51"/>
  <c r="ES111" i="51"/>
  <c r="EW111" i="51"/>
  <c r="FA111" i="51"/>
  <c r="EQ112" i="51"/>
  <c r="EP101" i="51"/>
  <c r="ER102" i="51"/>
  <c r="EP103" i="51"/>
  <c r="ER104" i="51"/>
  <c r="EP105" i="51"/>
  <c r="ET105" i="51"/>
  <c r="ER106" i="51"/>
  <c r="EV106" i="51"/>
  <c r="EP107" i="51"/>
  <c r="ET107" i="51"/>
  <c r="ER108" i="51"/>
  <c r="EV108" i="51"/>
  <c r="EP109" i="51"/>
  <c r="ET109" i="51"/>
  <c r="EX109" i="51"/>
  <c r="ER110" i="51"/>
  <c r="EV110" i="51"/>
  <c r="EZ110" i="51"/>
  <c r="EP111" i="51"/>
  <c r="ET111" i="51"/>
  <c r="EX111" i="51"/>
  <c r="ER112" i="51"/>
  <c r="EV112" i="51"/>
  <c r="EZ112" i="51"/>
  <c r="EQ101" i="51"/>
  <c r="EQ103" i="51"/>
  <c r="ES104" i="51"/>
  <c r="EQ105" i="51"/>
  <c r="EU105" i="51"/>
  <c r="ES106" i="51"/>
  <c r="EQ107" i="51"/>
  <c r="EU107" i="51"/>
  <c r="ES108" i="51"/>
  <c r="EW108" i="51"/>
  <c r="EQ109" i="51"/>
  <c r="EU109" i="51"/>
  <c r="EY109" i="51"/>
  <c r="ES110" i="51"/>
  <c r="EW110" i="51"/>
  <c r="EQ111" i="51"/>
  <c r="EU111" i="51"/>
  <c r="EY111" i="51"/>
  <c r="ES112" i="51"/>
  <c r="EP106" i="51"/>
  <c r="ER107" i="51"/>
  <c r="ET108" i="51"/>
  <c r="EV109" i="51"/>
  <c r="EX110" i="51"/>
  <c r="EZ111" i="51"/>
  <c r="EW112" i="51"/>
  <c r="FB112" i="51"/>
  <c r="EP104" i="51"/>
  <c r="ER105" i="51"/>
  <c r="ET106" i="51"/>
  <c r="EV107" i="51"/>
  <c r="EX108" i="51"/>
  <c r="EX112" i="51"/>
  <c r="EP102" i="51"/>
  <c r="ER103" i="51"/>
  <c r="ET104" i="51"/>
  <c r="EP110" i="51"/>
  <c r="ER111" i="51"/>
  <c r="ET112" i="51"/>
  <c r="EY112" i="51"/>
  <c r="EP100" i="51"/>
  <c r="EP108" i="51"/>
  <c r="ER109" i="51"/>
  <c r="ET110" i="51"/>
  <c r="EV111" i="51"/>
  <c r="EU112" i="51"/>
  <c r="FA112" i="51"/>
  <c r="ES113" i="51"/>
  <c r="EW113" i="51"/>
  <c r="FA113" i="51"/>
  <c r="EU114" i="51"/>
  <c r="EY114" i="51"/>
  <c r="FC114" i="51"/>
  <c r="EU116" i="51"/>
  <c r="EY116" i="51"/>
  <c r="FC116" i="51"/>
  <c r="EW117" i="51"/>
  <c r="FA117" i="51"/>
  <c r="FE117" i="51"/>
  <c r="EY118" i="51"/>
  <c r="FC118" i="51"/>
  <c r="FG118" i="51"/>
  <c r="FA119" i="51"/>
  <c r="FE119" i="51"/>
  <c r="FI119" i="51"/>
  <c r="EY120" i="51"/>
  <c r="FC120" i="51"/>
  <c r="FG120" i="51"/>
  <c r="FA121" i="51"/>
  <c r="FE121" i="51"/>
  <c r="FI121" i="51"/>
  <c r="FC122" i="51"/>
  <c r="FG122" i="51"/>
  <c r="FK122" i="51"/>
  <c r="FE123" i="51"/>
  <c r="FI123" i="51"/>
  <c r="FM123" i="51"/>
  <c r="ET113" i="51"/>
  <c r="EX113" i="51"/>
  <c r="FB113" i="51"/>
  <c r="EV114" i="51"/>
  <c r="EZ114" i="51"/>
  <c r="FD114" i="51"/>
  <c r="EV116" i="51"/>
  <c r="EZ116" i="51"/>
  <c r="FD116" i="51"/>
  <c r="EX117" i="51"/>
  <c r="FB117" i="51"/>
  <c r="FF117" i="51"/>
  <c r="EZ118" i="51"/>
  <c r="FD118" i="51"/>
  <c r="FH118" i="51"/>
  <c r="EX119" i="51"/>
  <c r="FB119" i="51"/>
  <c r="FF119" i="51"/>
  <c r="EZ120" i="51"/>
  <c r="FD120" i="51"/>
  <c r="FH120" i="51"/>
  <c r="FB121" i="51"/>
  <c r="FF121" i="51"/>
  <c r="FJ121" i="51"/>
  <c r="FD122" i="51"/>
  <c r="FH122" i="51"/>
  <c r="FL122" i="51"/>
  <c r="FB123" i="51"/>
  <c r="FF123" i="51"/>
  <c r="FJ123" i="51"/>
  <c r="EU113" i="51"/>
  <c r="EY113" i="51"/>
  <c r="FC113" i="51"/>
  <c r="ES114" i="51"/>
  <c r="EW114" i="51"/>
  <c r="FA114" i="51"/>
  <c r="EW116" i="51"/>
  <c r="FA116" i="51"/>
  <c r="FE116" i="51"/>
  <c r="EY117" i="51"/>
  <c r="FC117" i="51"/>
  <c r="FG117" i="51"/>
  <c r="EW118" i="51"/>
  <c r="FA118" i="51"/>
  <c r="FE118" i="51"/>
  <c r="EY119" i="51"/>
  <c r="FC119" i="51"/>
  <c r="FG119" i="51"/>
  <c r="FA120" i="51"/>
  <c r="FE120" i="51"/>
  <c r="FI120" i="51"/>
  <c r="FC121" i="51"/>
  <c r="FG121" i="51"/>
  <c r="FK121" i="51"/>
  <c r="FA122" i="51"/>
  <c r="FE122" i="51"/>
  <c r="FI122" i="51"/>
  <c r="FC123" i="51"/>
  <c r="FG123" i="51"/>
  <c r="FK123" i="51"/>
  <c r="ER113" i="51"/>
  <c r="EV113" i="51"/>
  <c r="EZ113" i="51"/>
  <c r="ET114" i="51"/>
  <c r="EX114" i="51"/>
  <c r="FB114" i="51"/>
  <c r="EX116" i="51"/>
  <c r="FB116" i="51"/>
  <c r="FF116" i="51"/>
  <c r="EV117" i="51"/>
  <c r="EZ117" i="51"/>
  <c r="FD117" i="51"/>
  <c r="EX118" i="51"/>
  <c r="FB118" i="51"/>
  <c r="FF118" i="51"/>
  <c r="EZ119" i="51"/>
  <c r="FD119" i="51"/>
  <c r="FH119" i="51"/>
  <c r="FB120" i="51"/>
  <c r="FF120" i="51"/>
  <c r="FJ120" i="51"/>
  <c r="EZ121" i="51"/>
  <c r="FD121" i="51"/>
  <c r="FH121" i="51"/>
  <c r="FB122" i="51"/>
  <c r="FF122" i="51"/>
  <c r="FJ122" i="51"/>
  <c r="FD123" i="51"/>
  <c r="FH123" i="51"/>
  <c r="FL123" i="51"/>
  <c r="FF124" i="51"/>
  <c r="FJ124" i="51"/>
  <c r="FN124" i="51"/>
  <c r="FD125" i="51"/>
  <c r="FH125" i="51"/>
  <c r="FL125" i="51"/>
  <c r="FF126" i="51"/>
  <c r="FJ126" i="51"/>
  <c r="FN126" i="51"/>
  <c r="FH127" i="51"/>
  <c r="FL127" i="51"/>
  <c r="FP127" i="51"/>
  <c r="FJ128" i="51"/>
  <c r="FN128" i="51"/>
  <c r="FR128" i="51"/>
  <c r="FH129" i="51"/>
  <c r="FL129" i="51"/>
  <c r="FP129" i="51"/>
  <c r="FJ130" i="51"/>
  <c r="FN130" i="51"/>
  <c r="FR130" i="51"/>
  <c r="FL131" i="51"/>
  <c r="FP131" i="51"/>
  <c r="FT131" i="51"/>
  <c r="FN132" i="51"/>
  <c r="FR132" i="51"/>
  <c r="FV132" i="51"/>
  <c r="FL133" i="51"/>
  <c r="FP133" i="51"/>
  <c r="FT133" i="51"/>
  <c r="FN134" i="51"/>
  <c r="FR134" i="51"/>
  <c r="FV134" i="51"/>
  <c r="FP135" i="51"/>
  <c r="FT135" i="51"/>
  <c r="FX135" i="51"/>
  <c r="FR136" i="51"/>
  <c r="FV136" i="51"/>
  <c r="FZ136" i="51"/>
  <c r="FP137" i="51"/>
  <c r="FT137" i="51"/>
  <c r="FX137" i="51"/>
  <c r="FR138" i="51"/>
  <c r="FV138" i="51"/>
  <c r="FZ138" i="51"/>
  <c r="FT139" i="51"/>
  <c r="FX139" i="51"/>
  <c r="GB139" i="51"/>
  <c r="FV140" i="51"/>
  <c r="FZ140" i="51"/>
  <c r="GD140" i="51"/>
  <c r="FT141" i="51"/>
  <c r="FX141" i="51"/>
  <c r="GB141" i="51"/>
  <c r="FV142" i="51"/>
  <c r="FZ142" i="51"/>
  <c r="GD142" i="51"/>
  <c r="FX143" i="51"/>
  <c r="GB143" i="51"/>
  <c r="GF143" i="51"/>
  <c r="FZ144" i="51"/>
  <c r="GD144" i="51"/>
  <c r="GH144" i="51"/>
  <c r="FX145" i="51"/>
  <c r="GB145" i="51"/>
  <c r="GF145" i="51"/>
  <c r="FZ146" i="51"/>
  <c r="FC124" i="51"/>
  <c r="FG124" i="51"/>
  <c r="FK124" i="51"/>
  <c r="FE125" i="51"/>
  <c r="FI125" i="51"/>
  <c r="FM125" i="51"/>
  <c r="FG126" i="51"/>
  <c r="FK126" i="51"/>
  <c r="FO126" i="51"/>
  <c r="FI127" i="51"/>
  <c r="FM127" i="51"/>
  <c r="FQ127" i="51"/>
  <c r="FG128" i="51"/>
  <c r="FK128" i="51"/>
  <c r="FO128" i="51"/>
  <c r="FI129" i="51"/>
  <c r="FM129" i="51"/>
  <c r="FQ129" i="51"/>
  <c r="FK130" i="51"/>
  <c r="FO130" i="51"/>
  <c r="FS130" i="51"/>
  <c r="FM131" i="51"/>
  <c r="FQ131" i="51"/>
  <c r="FU131" i="51"/>
  <c r="FK132" i="51"/>
  <c r="FO132" i="51"/>
  <c r="FS132" i="51"/>
  <c r="FM133" i="51"/>
  <c r="FQ133" i="51"/>
  <c r="FU133" i="51"/>
  <c r="FO134" i="51"/>
  <c r="FS134" i="51"/>
  <c r="FW134" i="51"/>
  <c r="FQ135" i="51"/>
  <c r="FU135" i="51"/>
  <c r="FY135" i="51"/>
  <c r="FO136" i="51"/>
  <c r="FS136" i="51"/>
  <c r="FW136" i="51"/>
  <c r="FQ137" i="51"/>
  <c r="FU137" i="51"/>
  <c r="FY137" i="51"/>
  <c r="FS138" i="51"/>
  <c r="FW138" i="51"/>
  <c r="GA138" i="51"/>
  <c r="FU139" i="51"/>
  <c r="FY139" i="51"/>
  <c r="GC139" i="51"/>
  <c r="FS140" i="51"/>
  <c r="FW140" i="51"/>
  <c r="GA140" i="51"/>
  <c r="FU141" i="51"/>
  <c r="FY141" i="51"/>
  <c r="GC141" i="51"/>
  <c r="FW142" i="51"/>
  <c r="GA142" i="51"/>
  <c r="GE142" i="51"/>
  <c r="FY143" i="51"/>
  <c r="GC143" i="51"/>
  <c r="GG143" i="51"/>
  <c r="FW144" i="51"/>
  <c r="GA144" i="51"/>
  <c r="GE144" i="51"/>
  <c r="FY145" i="51"/>
  <c r="GC145" i="51"/>
  <c r="GG145" i="51"/>
  <c r="FD124" i="51"/>
  <c r="FH124" i="51"/>
  <c r="FL124" i="51"/>
  <c r="FF125" i="51"/>
  <c r="FJ125" i="51"/>
  <c r="FN125" i="51"/>
  <c r="FH126" i="51"/>
  <c r="FL126" i="51"/>
  <c r="FP126" i="51"/>
  <c r="FF127" i="51"/>
  <c r="FJ127" i="51"/>
  <c r="FN127" i="51"/>
  <c r="FH128" i="51"/>
  <c r="FL128" i="51"/>
  <c r="FP128" i="51"/>
  <c r="FJ129" i="51"/>
  <c r="FN129" i="51"/>
  <c r="FR129" i="51"/>
  <c r="FL130" i="51"/>
  <c r="FP130" i="51"/>
  <c r="FT130" i="51"/>
  <c r="FJ131" i="51"/>
  <c r="FN131" i="51"/>
  <c r="FR131" i="51"/>
  <c r="FL132" i="51"/>
  <c r="FP132" i="51"/>
  <c r="FT132" i="51"/>
  <c r="FN133" i="51"/>
  <c r="FR133" i="51"/>
  <c r="FV133" i="51"/>
  <c r="FP134" i="51"/>
  <c r="FT134" i="51"/>
  <c r="FX134" i="51"/>
  <c r="FN135" i="51"/>
  <c r="FR135" i="51"/>
  <c r="FV135" i="51"/>
  <c r="FP136" i="51"/>
  <c r="FT136" i="51"/>
  <c r="FX136" i="51"/>
  <c r="FR137" i="51"/>
  <c r="FV137" i="51"/>
  <c r="FZ137" i="51"/>
  <c r="FT138" i="51"/>
  <c r="FX138" i="51"/>
  <c r="GB138" i="51"/>
  <c r="FR139" i="51"/>
  <c r="FV139" i="51"/>
  <c r="FZ139" i="51"/>
  <c r="FT140" i="51"/>
  <c r="FX140" i="51"/>
  <c r="GB140" i="51"/>
  <c r="FV141" i="51"/>
  <c r="FZ141" i="51"/>
  <c r="GD141" i="51"/>
  <c r="FX142" i="51"/>
  <c r="GB142" i="51"/>
  <c r="GF142" i="51"/>
  <c r="FV143" i="51"/>
  <c r="FZ143" i="51"/>
  <c r="GD143" i="51"/>
  <c r="FX144" i="51"/>
  <c r="GB144" i="51"/>
  <c r="GF144" i="51"/>
  <c r="FZ145" i="51"/>
  <c r="GD145" i="51"/>
  <c r="GH145" i="51"/>
  <c r="GB146" i="51"/>
  <c r="FE124" i="51"/>
  <c r="FI124" i="51"/>
  <c r="FM124" i="51"/>
  <c r="FG125" i="51"/>
  <c r="FK125" i="51"/>
  <c r="FO125" i="51"/>
  <c r="FE126" i="51"/>
  <c r="FI126" i="51"/>
  <c r="FM126" i="51"/>
  <c r="FG127" i="51"/>
  <c r="FK127" i="51"/>
  <c r="FO127" i="51"/>
  <c r="FI128" i="51"/>
  <c r="FM128" i="51"/>
  <c r="FQ128" i="51"/>
  <c r="FK129" i="51"/>
  <c r="FO129" i="51"/>
  <c r="FS129" i="51"/>
  <c r="FI130" i="51"/>
  <c r="FM130" i="51"/>
  <c r="FQ130" i="51"/>
  <c r="FK131" i="51"/>
  <c r="FO131" i="51"/>
  <c r="FS131" i="51"/>
  <c r="FM132" i="51"/>
  <c r="FQ132" i="51"/>
  <c r="FU132" i="51"/>
  <c r="FO133" i="51"/>
  <c r="FS133" i="51"/>
  <c r="FW133" i="51"/>
  <c r="FM134" i="51"/>
  <c r="FQ134" i="51"/>
  <c r="FU134" i="51"/>
  <c r="FO135" i="51"/>
  <c r="FS135" i="51"/>
  <c r="FW135" i="51"/>
  <c r="FQ136" i="51"/>
  <c r="FU136" i="51"/>
  <c r="FY136" i="51"/>
  <c r="FS137" i="51"/>
  <c r="FW137" i="51"/>
  <c r="GA137" i="51"/>
  <c r="FQ138" i="51"/>
  <c r="FU138" i="51"/>
  <c r="FY138" i="51"/>
  <c r="FS139" i="51"/>
  <c r="FW139" i="51"/>
  <c r="GA139" i="51"/>
  <c r="FU140" i="51"/>
  <c r="FY140" i="51"/>
  <c r="GC140" i="51"/>
  <c r="FW141" i="51"/>
  <c r="GA141" i="51"/>
  <c r="GE141" i="51"/>
  <c r="FU142" i="51"/>
  <c r="FY142" i="51"/>
  <c r="GC142" i="51"/>
  <c r="FW143" i="51"/>
  <c r="GA143" i="51"/>
  <c r="GE143" i="51"/>
  <c r="FY144" i="51"/>
  <c r="GC144" i="51"/>
  <c r="GG144" i="51"/>
  <c r="GE145" i="51"/>
  <c r="FY146" i="51"/>
  <c r="GE146" i="51"/>
  <c r="GI146" i="51"/>
  <c r="GC147" i="51"/>
  <c r="GG147" i="51"/>
  <c r="GK147" i="51"/>
  <c r="GA148" i="51"/>
  <c r="GE148" i="51"/>
  <c r="GI148" i="51"/>
  <c r="GC149" i="51"/>
  <c r="GG149" i="51"/>
  <c r="GK149" i="51"/>
  <c r="GE150" i="51"/>
  <c r="GI150" i="51"/>
  <c r="GM150" i="51"/>
  <c r="GG151" i="51"/>
  <c r="GK151" i="51"/>
  <c r="GO151" i="51"/>
  <c r="GE152" i="51"/>
  <c r="GI152" i="51"/>
  <c r="GM152" i="51"/>
  <c r="GG153" i="51"/>
  <c r="GK153" i="51"/>
  <c r="GO153" i="51"/>
  <c r="GI154" i="51"/>
  <c r="GM154" i="51"/>
  <c r="GQ154" i="51"/>
  <c r="GK155" i="51"/>
  <c r="GO155" i="51"/>
  <c r="GS155" i="51"/>
  <c r="GI156" i="51"/>
  <c r="GM156" i="51"/>
  <c r="GQ156" i="51"/>
  <c r="GK157" i="51"/>
  <c r="GO157" i="51"/>
  <c r="GS157" i="51"/>
  <c r="GM158" i="51"/>
  <c r="GQ158" i="51"/>
  <c r="GU158" i="51"/>
  <c r="GO159" i="51"/>
  <c r="GS159" i="51"/>
  <c r="GW159" i="51"/>
  <c r="GM160" i="51"/>
  <c r="GQ160" i="51"/>
  <c r="GU160" i="51"/>
  <c r="GO161" i="51"/>
  <c r="GS161" i="51"/>
  <c r="GW161" i="51"/>
  <c r="GQ162" i="51"/>
  <c r="GU162" i="51"/>
  <c r="GY162" i="51"/>
  <c r="GS163" i="51"/>
  <c r="GW163" i="51"/>
  <c r="GQ164" i="51"/>
  <c r="GU164" i="51"/>
  <c r="GY164" i="51"/>
  <c r="GS165" i="51"/>
  <c r="GW165" i="51"/>
  <c r="GU166" i="51"/>
  <c r="GY166" i="51"/>
  <c r="GW167" i="51"/>
  <c r="GU168" i="51"/>
  <c r="GY168" i="51"/>
  <c r="GW169" i="51"/>
  <c r="GY170" i="51"/>
  <c r="GY172" i="51"/>
  <c r="EO100" i="51"/>
  <c r="EO104" i="51"/>
  <c r="EO108" i="51"/>
  <c r="GI145" i="51"/>
  <c r="GA146" i="51"/>
  <c r="GF146" i="51"/>
  <c r="GJ146" i="51"/>
  <c r="FZ147" i="51"/>
  <c r="GD147" i="51"/>
  <c r="GH147" i="51"/>
  <c r="GB148" i="51"/>
  <c r="GF148" i="51"/>
  <c r="GJ148" i="51"/>
  <c r="GD149" i="51"/>
  <c r="GH149" i="51"/>
  <c r="GL149" i="51"/>
  <c r="GF150" i="51"/>
  <c r="GJ150" i="51"/>
  <c r="GN150" i="51"/>
  <c r="GD151" i="51"/>
  <c r="GH151" i="51"/>
  <c r="GL151" i="51"/>
  <c r="GF152" i="51"/>
  <c r="GJ152" i="51"/>
  <c r="GN152" i="51"/>
  <c r="GH153" i="51"/>
  <c r="GL153" i="51"/>
  <c r="GP153" i="51"/>
  <c r="GJ154" i="51"/>
  <c r="GN154" i="51"/>
  <c r="GR154" i="51"/>
  <c r="GH155" i="51"/>
  <c r="GL155" i="51"/>
  <c r="GP155" i="51"/>
  <c r="GJ156" i="51"/>
  <c r="GN156" i="51"/>
  <c r="GR156" i="51"/>
  <c r="GL157" i="51"/>
  <c r="GP157" i="51"/>
  <c r="GT157" i="51"/>
  <c r="GN158" i="51"/>
  <c r="GR158" i="51"/>
  <c r="GV158" i="51"/>
  <c r="GL159" i="51"/>
  <c r="GP159" i="51"/>
  <c r="GT159" i="51"/>
  <c r="GN160" i="51"/>
  <c r="GR160" i="51"/>
  <c r="GV160" i="51"/>
  <c r="GP161" i="51"/>
  <c r="GT161" i="51"/>
  <c r="GX161" i="51"/>
  <c r="GR162" i="51"/>
  <c r="GV162" i="51"/>
  <c r="GP163" i="51"/>
  <c r="GT163" i="51"/>
  <c r="GX163" i="51"/>
  <c r="GR164" i="51"/>
  <c r="GV164" i="51"/>
  <c r="GT165" i="51"/>
  <c r="GX165" i="51"/>
  <c r="GV166" i="51"/>
  <c r="GT167" i="51"/>
  <c r="GX167" i="51"/>
  <c r="GV168" i="51"/>
  <c r="GX169" i="51"/>
  <c r="GX171" i="51"/>
  <c r="EO101" i="51"/>
  <c r="EO105" i="51"/>
  <c r="EO109" i="51"/>
  <c r="GC146" i="51"/>
  <c r="GG146" i="51"/>
  <c r="GA147" i="51"/>
  <c r="GE147" i="51"/>
  <c r="GI147" i="51"/>
  <c r="GC148" i="51"/>
  <c r="GG148" i="51"/>
  <c r="GK148" i="51"/>
  <c r="GE149" i="51"/>
  <c r="GI149" i="51"/>
  <c r="GM149" i="51"/>
  <c r="GC150" i="51"/>
  <c r="GG150" i="51"/>
  <c r="GK150" i="51"/>
  <c r="GE151" i="51"/>
  <c r="GI151" i="51"/>
  <c r="GM151" i="51"/>
  <c r="GG152" i="51"/>
  <c r="GK152" i="51"/>
  <c r="GO152" i="51"/>
  <c r="GI153" i="51"/>
  <c r="GM153" i="51"/>
  <c r="GQ153" i="51"/>
  <c r="GG154" i="51"/>
  <c r="GK154" i="51"/>
  <c r="GO154" i="51"/>
  <c r="GI155" i="51"/>
  <c r="GM155" i="51"/>
  <c r="GQ155" i="51"/>
  <c r="GK156" i="51"/>
  <c r="GO156" i="51"/>
  <c r="GS156" i="51"/>
  <c r="GM157" i="51"/>
  <c r="GQ157" i="51"/>
  <c r="GU157" i="51"/>
  <c r="GK158" i="51"/>
  <c r="GO158" i="51"/>
  <c r="GS158" i="51"/>
  <c r="GM159" i="51"/>
  <c r="GQ159" i="51"/>
  <c r="GU159" i="51"/>
  <c r="GO160" i="51"/>
  <c r="GS160" i="51"/>
  <c r="GW160" i="51"/>
  <c r="GQ161" i="51"/>
  <c r="GU161" i="51"/>
  <c r="GY161" i="51"/>
  <c r="GO162" i="51"/>
  <c r="GS162" i="51"/>
  <c r="GW162" i="51"/>
  <c r="GQ163" i="51"/>
  <c r="GU163" i="51"/>
  <c r="GY163" i="51"/>
  <c r="GS164" i="51"/>
  <c r="GW164" i="51"/>
  <c r="GU165" i="51"/>
  <c r="GY165" i="51"/>
  <c r="GS166" i="51"/>
  <c r="GW166" i="51"/>
  <c r="GU167" i="51"/>
  <c r="GY167" i="51"/>
  <c r="GW168" i="51"/>
  <c r="GY169" i="51"/>
  <c r="GW170" i="51"/>
  <c r="GY171" i="51"/>
  <c r="EO102" i="51"/>
  <c r="EO106" i="51"/>
  <c r="EO110" i="51"/>
  <c r="GA145" i="51"/>
  <c r="GD146" i="51"/>
  <c r="GH146" i="51"/>
  <c r="GB147" i="51"/>
  <c r="GF147" i="51"/>
  <c r="GJ147" i="51"/>
  <c r="GD148" i="51"/>
  <c r="GH148" i="51"/>
  <c r="GL148" i="51"/>
  <c r="GB149" i="51"/>
  <c r="GF149" i="51"/>
  <c r="GJ149" i="51"/>
  <c r="GD150" i="51"/>
  <c r="GH150" i="51"/>
  <c r="GL150" i="51"/>
  <c r="GF151" i="51"/>
  <c r="GJ151" i="51"/>
  <c r="GN151" i="51"/>
  <c r="GH152" i="51"/>
  <c r="GL152" i="51"/>
  <c r="GP152" i="51"/>
  <c r="GF153" i="51"/>
  <c r="GJ153" i="51"/>
  <c r="GN153" i="51"/>
  <c r="GH154" i="51"/>
  <c r="GL154" i="51"/>
  <c r="GP154" i="51"/>
  <c r="GJ155" i="51"/>
  <c r="GN155" i="51"/>
  <c r="GR155" i="51"/>
  <c r="GL156" i="51"/>
  <c r="GP156" i="51"/>
  <c r="GT156" i="51"/>
  <c r="GJ157" i="51"/>
  <c r="GN157" i="51"/>
  <c r="GR157" i="51"/>
  <c r="GL158" i="51"/>
  <c r="GP158" i="51"/>
  <c r="GT158" i="51"/>
  <c r="GN159" i="51"/>
  <c r="GR159" i="51"/>
  <c r="GV159" i="51"/>
  <c r="GP160" i="51"/>
  <c r="GT160" i="51"/>
  <c r="GX160" i="51"/>
  <c r="GN161" i="51"/>
  <c r="GR161" i="51"/>
  <c r="GV161" i="51"/>
  <c r="GP162" i="51"/>
  <c r="GT162" i="51"/>
  <c r="GX162" i="51"/>
  <c r="GR163" i="51"/>
  <c r="GV163" i="51"/>
  <c r="GT164" i="51"/>
  <c r="GX164" i="51"/>
  <c r="GR165" i="51"/>
  <c r="GV165" i="51"/>
  <c r="GT166" i="51"/>
  <c r="GX166" i="51"/>
  <c r="GV167" i="51"/>
  <c r="GX168" i="51"/>
  <c r="GV169" i="51"/>
  <c r="GX170" i="51"/>
  <c r="EO99" i="51"/>
  <c r="EO103" i="51"/>
  <c r="EO107" i="51"/>
  <c r="EV31" i="51"/>
  <c r="EZ31" i="51"/>
  <c r="FD31" i="51"/>
  <c r="EX32" i="51"/>
  <c r="FB32" i="51"/>
  <c r="FF32" i="51"/>
  <c r="EV33" i="51"/>
  <c r="EZ33" i="51"/>
  <c r="FD33" i="51"/>
  <c r="EX34" i="51"/>
  <c r="FB34" i="51"/>
  <c r="FF34" i="51"/>
  <c r="EW31" i="51"/>
  <c r="FA31" i="51"/>
  <c r="FE31" i="51"/>
  <c r="EU32" i="51"/>
  <c r="EY32" i="51"/>
  <c r="FC32" i="51"/>
  <c r="EW33" i="51"/>
  <c r="FA33" i="51"/>
  <c r="FE33" i="51"/>
  <c r="EY34" i="51"/>
  <c r="FC34" i="51"/>
  <c r="FG34" i="51"/>
  <c r="ET31" i="51"/>
  <c r="EX31" i="51"/>
  <c r="FB31" i="51"/>
  <c r="EV32" i="51"/>
  <c r="EZ32" i="51"/>
  <c r="FD32" i="51"/>
  <c r="EX33" i="51"/>
  <c r="FB33" i="51"/>
  <c r="FF33" i="51"/>
  <c r="EZ34" i="51"/>
  <c r="FD34" i="51"/>
  <c r="FH34" i="51"/>
  <c r="FC31" i="51"/>
  <c r="FE32" i="51"/>
  <c r="FG33" i="51"/>
  <c r="EZ35" i="51"/>
  <c r="FD35" i="51"/>
  <c r="FH35" i="51"/>
  <c r="FB36" i="51"/>
  <c r="FF36" i="51"/>
  <c r="FJ36" i="51"/>
  <c r="EZ37" i="51"/>
  <c r="FD37" i="51"/>
  <c r="FH37" i="51"/>
  <c r="FB38" i="51"/>
  <c r="FF38" i="51"/>
  <c r="FJ38" i="51"/>
  <c r="FD39" i="51"/>
  <c r="FH39" i="51"/>
  <c r="FL39" i="51"/>
  <c r="FF40" i="51"/>
  <c r="FJ40" i="51"/>
  <c r="FN40" i="51"/>
  <c r="FD41" i="51"/>
  <c r="FH41" i="51"/>
  <c r="FL41" i="51"/>
  <c r="FF42" i="51"/>
  <c r="FJ42" i="51"/>
  <c r="FN42" i="51"/>
  <c r="FH43" i="51"/>
  <c r="FL43" i="51"/>
  <c r="FP43" i="51"/>
  <c r="EW34" i="51"/>
  <c r="FA35" i="51"/>
  <c r="FE35" i="51"/>
  <c r="FI35" i="51"/>
  <c r="EY36" i="51"/>
  <c r="FC36" i="51"/>
  <c r="FG36" i="51"/>
  <c r="FA37" i="51"/>
  <c r="FE37" i="51"/>
  <c r="FI37" i="51"/>
  <c r="FC38" i="51"/>
  <c r="FG38" i="51"/>
  <c r="FK38" i="51"/>
  <c r="FE39" i="51"/>
  <c r="FI39" i="51"/>
  <c r="FM39" i="51"/>
  <c r="FC40" i="51"/>
  <c r="FG40" i="51"/>
  <c r="FK40" i="51"/>
  <c r="FE41" i="51"/>
  <c r="FI41" i="51"/>
  <c r="FM41" i="51"/>
  <c r="FG42" i="51"/>
  <c r="FK42" i="51"/>
  <c r="FO42" i="51"/>
  <c r="FI43" i="51"/>
  <c r="FM43" i="51"/>
  <c r="FQ43" i="51"/>
  <c r="EU31" i="51"/>
  <c r="EW32" i="51"/>
  <c r="EY33" i="51"/>
  <c r="FA34" i="51"/>
  <c r="EX35" i="51"/>
  <c r="FB35" i="51"/>
  <c r="FF35" i="51"/>
  <c r="EZ36" i="51"/>
  <c r="FD36" i="51"/>
  <c r="FH36" i="51"/>
  <c r="FB37" i="51"/>
  <c r="FF37" i="51"/>
  <c r="FJ37" i="51"/>
  <c r="FD38" i="51"/>
  <c r="FH38" i="51"/>
  <c r="FL38" i="51"/>
  <c r="FB39" i="51"/>
  <c r="FF39" i="51"/>
  <c r="FJ39" i="51"/>
  <c r="FD40" i="51"/>
  <c r="FH40" i="51"/>
  <c r="FL40" i="51"/>
  <c r="FF41" i="51"/>
  <c r="FJ41" i="51"/>
  <c r="FN41" i="51"/>
  <c r="FH42" i="51"/>
  <c r="FL42" i="51"/>
  <c r="FP42" i="51"/>
  <c r="FF43" i="51"/>
  <c r="FJ43" i="51"/>
  <c r="FN43" i="51"/>
  <c r="FA38" i="51"/>
  <c r="FC39" i="51"/>
  <c r="FE40" i="51"/>
  <c r="FG41" i="51"/>
  <c r="FI42" i="51"/>
  <c r="FK43" i="51"/>
  <c r="FJ44" i="51"/>
  <c r="FN44" i="51"/>
  <c r="FR44" i="51"/>
  <c r="FH45" i="51"/>
  <c r="FL45" i="51"/>
  <c r="FP45" i="51"/>
  <c r="FJ46" i="51"/>
  <c r="FN46" i="51"/>
  <c r="FR46" i="51"/>
  <c r="FL47" i="51"/>
  <c r="FP47" i="51"/>
  <c r="FT47" i="51"/>
  <c r="FN48" i="51"/>
  <c r="FR48" i="51"/>
  <c r="FV48" i="51"/>
  <c r="FL49" i="51"/>
  <c r="FP49" i="51"/>
  <c r="FT49" i="51"/>
  <c r="FN50" i="51"/>
  <c r="FR50" i="51"/>
  <c r="FV50" i="51"/>
  <c r="FP51" i="51"/>
  <c r="FT51" i="51"/>
  <c r="FX51" i="51"/>
  <c r="EY35" i="51"/>
  <c r="FA36" i="51"/>
  <c r="FC37" i="51"/>
  <c r="FE38" i="51"/>
  <c r="FG39" i="51"/>
  <c r="FI40" i="51"/>
  <c r="FK41" i="51"/>
  <c r="FM42" i="51"/>
  <c r="FO43" i="51"/>
  <c r="FG44" i="51"/>
  <c r="FK44" i="51"/>
  <c r="FO44" i="51"/>
  <c r="FI45" i="51"/>
  <c r="FM45" i="51"/>
  <c r="FQ45" i="51"/>
  <c r="FK46" i="51"/>
  <c r="FO46" i="51"/>
  <c r="FS46" i="51"/>
  <c r="FM47" i="51"/>
  <c r="FQ47" i="51"/>
  <c r="FU47" i="51"/>
  <c r="FK48" i="51"/>
  <c r="FO48" i="51"/>
  <c r="FS48" i="51"/>
  <c r="FM49" i="51"/>
  <c r="FQ49" i="51"/>
  <c r="FU49" i="51"/>
  <c r="FO50" i="51"/>
  <c r="FS50" i="51"/>
  <c r="FW50" i="51"/>
  <c r="FQ51" i="51"/>
  <c r="FU51" i="51"/>
  <c r="FY51" i="51"/>
  <c r="EY31" i="51"/>
  <c r="FA32" i="51"/>
  <c r="FC33" i="51"/>
  <c r="FE34" i="51"/>
  <c r="FC35" i="51"/>
  <c r="FE36" i="51"/>
  <c r="FG37" i="51"/>
  <c r="FI38" i="51"/>
  <c r="FK39" i="51"/>
  <c r="FM40" i="51"/>
  <c r="FO41" i="51"/>
  <c r="FH44" i="51"/>
  <c r="FL44" i="51"/>
  <c r="FP44" i="51"/>
  <c r="FJ45" i="51"/>
  <c r="FN45" i="51"/>
  <c r="FR45" i="51"/>
  <c r="FL46" i="51"/>
  <c r="FP46" i="51"/>
  <c r="FT46" i="51"/>
  <c r="FJ47" i="51"/>
  <c r="FN47" i="51"/>
  <c r="FR47" i="51"/>
  <c r="FL48" i="51"/>
  <c r="FP48" i="51"/>
  <c r="FT48" i="51"/>
  <c r="FN49" i="51"/>
  <c r="FR49" i="51"/>
  <c r="FV49" i="51"/>
  <c r="FP50" i="51"/>
  <c r="FT50" i="51"/>
  <c r="FX50" i="51"/>
  <c r="FN51" i="51"/>
  <c r="FR51" i="51"/>
  <c r="FV51" i="51"/>
  <c r="FI44" i="51"/>
  <c r="FK45" i="51"/>
  <c r="FM46" i="51"/>
  <c r="FO47" i="51"/>
  <c r="FQ48" i="51"/>
  <c r="FS49" i="51"/>
  <c r="FU50" i="51"/>
  <c r="FW51" i="51"/>
  <c r="FP52" i="51"/>
  <c r="FT52" i="51"/>
  <c r="FX52" i="51"/>
  <c r="FR53" i="51"/>
  <c r="FV53" i="51"/>
  <c r="FZ53" i="51"/>
  <c r="FT54" i="51"/>
  <c r="FX54" i="51"/>
  <c r="GB54" i="51"/>
  <c r="FR55" i="51"/>
  <c r="FV55" i="51"/>
  <c r="FZ55" i="51"/>
  <c r="FT56" i="51"/>
  <c r="FX56" i="51"/>
  <c r="GB56" i="51"/>
  <c r="FV57" i="51"/>
  <c r="FZ57" i="51"/>
  <c r="GD57" i="51"/>
  <c r="FX58" i="51"/>
  <c r="GB58" i="51"/>
  <c r="GF58" i="51"/>
  <c r="FV59" i="51"/>
  <c r="FZ59" i="51"/>
  <c r="GD59" i="51"/>
  <c r="FX60" i="51"/>
  <c r="FE42" i="51"/>
  <c r="FG43" i="51"/>
  <c r="FM44" i="51"/>
  <c r="FO45" i="51"/>
  <c r="FQ46" i="51"/>
  <c r="FS47" i="51"/>
  <c r="FU48" i="51"/>
  <c r="FW49" i="51"/>
  <c r="FQ52" i="51"/>
  <c r="FU52" i="51"/>
  <c r="FY52" i="51"/>
  <c r="FS53" i="51"/>
  <c r="FW53" i="51"/>
  <c r="GA53" i="51"/>
  <c r="FQ54" i="51"/>
  <c r="FU54" i="51"/>
  <c r="FY54" i="51"/>
  <c r="FS55" i="51"/>
  <c r="FW55" i="51"/>
  <c r="GA55" i="51"/>
  <c r="FU56" i="51"/>
  <c r="FY56" i="51"/>
  <c r="GC56" i="51"/>
  <c r="FW57" i="51"/>
  <c r="GA57" i="51"/>
  <c r="GE57" i="51"/>
  <c r="FU58" i="51"/>
  <c r="FY58" i="51"/>
  <c r="GC58" i="51"/>
  <c r="FW59" i="51"/>
  <c r="GA59" i="51"/>
  <c r="GE59" i="51"/>
  <c r="FG35" i="51"/>
  <c r="FI36" i="51"/>
  <c r="FK37" i="51"/>
  <c r="FQ44" i="51"/>
  <c r="FS45" i="51"/>
  <c r="FM50" i="51"/>
  <c r="FO51" i="51"/>
  <c r="FR52" i="51"/>
  <c r="FV52" i="51"/>
  <c r="FZ52" i="51"/>
  <c r="FP53" i="51"/>
  <c r="FT53" i="51"/>
  <c r="FX53" i="51"/>
  <c r="FR54" i="51"/>
  <c r="FV54" i="51"/>
  <c r="FZ54" i="51"/>
  <c r="FT55" i="51"/>
  <c r="FX55" i="51"/>
  <c r="GB55" i="51"/>
  <c r="FV56" i="51"/>
  <c r="FZ56" i="51"/>
  <c r="GD56" i="51"/>
  <c r="FT57" i="51"/>
  <c r="FX57" i="51"/>
  <c r="GB57" i="51"/>
  <c r="FV58" i="51"/>
  <c r="FZ58" i="51"/>
  <c r="GD58" i="51"/>
  <c r="FW52" i="51"/>
  <c r="FY53" i="51"/>
  <c r="GA54" i="51"/>
  <c r="GC55" i="51"/>
  <c r="GB59" i="51"/>
  <c r="GA60" i="51"/>
  <c r="GE60" i="51"/>
  <c r="FY61" i="51"/>
  <c r="GC61" i="51"/>
  <c r="GG61" i="51"/>
  <c r="GA62" i="51"/>
  <c r="GE62" i="51"/>
  <c r="GI62" i="51"/>
  <c r="GC63" i="51"/>
  <c r="GG63" i="51"/>
  <c r="GK63" i="51"/>
  <c r="GA64" i="51"/>
  <c r="GE64" i="51"/>
  <c r="GI64" i="51"/>
  <c r="GC65" i="51"/>
  <c r="GG65" i="51"/>
  <c r="GK65" i="51"/>
  <c r="GE66" i="51"/>
  <c r="GI66" i="51"/>
  <c r="GM66" i="51"/>
  <c r="GG67" i="51"/>
  <c r="GK67" i="51"/>
  <c r="GO67" i="51"/>
  <c r="GE68" i="51"/>
  <c r="GI68" i="51"/>
  <c r="GM68" i="51"/>
  <c r="GG69" i="51"/>
  <c r="GK69" i="51"/>
  <c r="GO69" i="51"/>
  <c r="GI70" i="51"/>
  <c r="GM70" i="51"/>
  <c r="GQ70" i="51"/>
  <c r="GK71" i="51"/>
  <c r="GO71" i="51"/>
  <c r="GS71" i="51"/>
  <c r="GI72" i="51"/>
  <c r="GM72" i="51"/>
  <c r="GQ72" i="51"/>
  <c r="GK73" i="51"/>
  <c r="GO73" i="51"/>
  <c r="GS73" i="51"/>
  <c r="GM74" i="51"/>
  <c r="GQ74" i="51"/>
  <c r="GU74" i="51"/>
  <c r="GO75" i="51"/>
  <c r="GS75" i="51"/>
  <c r="GW75" i="51"/>
  <c r="GM76" i="51"/>
  <c r="GQ76" i="51"/>
  <c r="GU76" i="51"/>
  <c r="GO77" i="51"/>
  <c r="GS77" i="51"/>
  <c r="GW77" i="51"/>
  <c r="GQ78" i="51"/>
  <c r="GU78" i="51"/>
  <c r="GY78" i="51"/>
  <c r="FI46" i="51"/>
  <c r="FK47" i="51"/>
  <c r="FM48" i="51"/>
  <c r="FO49" i="51"/>
  <c r="FQ50" i="51"/>
  <c r="FS51" i="51"/>
  <c r="FS56" i="51"/>
  <c r="FU57" i="51"/>
  <c r="FW58" i="51"/>
  <c r="GC59" i="51"/>
  <c r="FW60" i="51"/>
  <c r="GB60" i="51"/>
  <c r="GF60" i="51"/>
  <c r="FZ61" i="51"/>
  <c r="GD61" i="51"/>
  <c r="GH61" i="51"/>
  <c r="GB62" i="51"/>
  <c r="GF62" i="51"/>
  <c r="GJ62" i="51"/>
  <c r="FZ63" i="51"/>
  <c r="GD63" i="51"/>
  <c r="GH63" i="51"/>
  <c r="GB64" i="51"/>
  <c r="GF64" i="51"/>
  <c r="GJ64" i="51"/>
  <c r="GD65" i="51"/>
  <c r="GH65" i="51"/>
  <c r="GL65" i="51"/>
  <c r="GF66" i="51"/>
  <c r="GJ66" i="51"/>
  <c r="GN66" i="51"/>
  <c r="GD67" i="51"/>
  <c r="GH67" i="51"/>
  <c r="GL67" i="51"/>
  <c r="GF68" i="51"/>
  <c r="GJ68" i="51"/>
  <c r="GN68" i="51"/>
  <c r="GH69" i="51"/>
  <c r="GL69" i="51"/>
  <c r="GP69" i="51"/>
  <c r="GJ70" i="51"/>
  <c r="GN70" i="51"/>
  <c r="GR70" i="51"/>
  <c r="GH71" i="51"/>
  <c r="GL71" i="51"/>
  <c r="GP71" i="51"/>
  <c r="GJ72" i="51"/>
  <c r="GN72" i="51"/>
  <c r="GR72" i="51"/>
  <c r="GL73" i="51"/>
  <c r="GP73" i="51"/>
  <c r="GT73" i="51"/>
  <c r="GN74" i="51"/>
  <c r="GR74" i="51"/>
  <c r="GV74" i="51"/>
  <c r="GL75" i="51"/>
  <c r="GP75" i="51"/>
  <c r="GT75" i="51"/>
  <c r="GN76" i="51"/>
  <c r="GR76" i="51"/>
  <c r="GV76" i="51"/>
  <c r="GP77" i="51"/>
  <c r="GT77" i="51"/>
  <c r="GX77" i="51"/>
  <c r="GR78" i="51"/>
  <c r="GV78" i="51"/>
  <c r="FO52" i="51"/>
  <c r="FQ53" i="51"/>
  <c r="FS54" i="51"/>
  <c r="FU55" i="51"/>
  <c r="FW56" i="51"/>
  <c r="FY57" i="51"/>
  <c r="GA58" i="51"/>
  <c r="FX59" i="51"/>
  <c r="GF59" i="51"/>
  <c r="FY60" i="51"/>
  <c r="GC60" i="51"/>
  <c r="GG60" i="51"/>
  <c r="GA61" i="51"/>
  <c r="GE61" i="51"/>
  <c r="GI61" i="51"/>
  <c r="FY62" i="51"/>
  <c r="GC62" i="51"/>
  <c r="GG62" i="51"/>
  <c r="GA63" i="51"/>
  <c r="GE63" i="51"/>
  <c r="GI63" i="51"/>
  <c r="GC64" i="51"/>
  <c r="GG64" i="51"/>
  <c r="GK64" i="51"/>
  <c r="GE65" i="51"/>
  <c r="GI65" i="51"/>
  <c r="GM65" i="51"/>
  <c r="GC66" i="51"/>
  <c r="GG66" i="51"/>
  <c r="GK66" i="51"/>
  <c r="GE67" i="51"/>
  <c r="GI67" i="51"/>
  <c r="GM67" i="51"/>
  <c r="GG68" i="51"/>
  <c r="GK68" i="51"/>
  <c r="GO68" i="51"/>
  <c r="GI69" i="51"/>
  <c r="GM69" i="51"/>
  <c r="GQ69" i="51"/>
  <c r="GG70" i="51"/>
  <c r="GK70" i="51"/>
  <c r="GO70" i="51"/>
  <c r="GI71" i="51"/>
  <c r="GM71" i="51"/>
  <c r="GQ71" i="51"/>
  <c r="GK72" i="51"/>
  <c r="GO72" i="51"/>
  <c r="GS72" i="51"/>
  <c r="GM73" i="51"/>
  <c r="GQ73" i="51"/>
  <c r="GU73" i="51"/>
  <c r="GK74" i="51"/>
  <c r="GO74" i="51"/>
  <c r="GS74" i="51"/>
  <c r="GM75" i="51"/>
  <c r="GQ75" i="51"/>
  <c r="GU75" i="51"/>
  <c r="GO76" i="51"/>
  <c r="GS76" i="51"/>
  <c r="GW76" i="51"/>
  <c r="GQ77" i="51"/>
  <c r="GU77" i="51"/>
  <c r="GY77" i="51"/>
  <c r="GO78" i="51"/>
  <c r="GS78" i="51"/>
  <c r="GW78" i="51"/>
  <c r="FX61" i="51"/>
  <c r="FZ62" i="51"/>
  <c r="GB63" i="51"/>
  <c r="GD64" i="51"/>
  <c r="GF65" i="51"/>
  <c r="GH66" i="51"/>
  <c r="GJ67" i="51"/>
  <c r="GL68" i="51"/>
  <c r="GN69" i="51"/>
  <c r="GP70" i="51"/>
  <c r="GR71" i="51"/>
  <c r="GT72" i="51"/>
  <c r="GN77" i="51"/>
  <c r="GP78" i="51"/>
  <c r="GP79" i="51"/>
  <c r="GT79" i="51"/>
  <c r="GX79" i="51"/>
  <c r="GR80" i="51"/>
  <c r="GV80" i="51"/>
  <c r="GT81" i="51"/>
  <c r="GX81" i="51"/>
  <c r="GV82" i="51"/>
  <c r="GT83" i="51"/>
  <c r="GX83" i="51"/>
  <c r="GV84" i="51"/>
  <c r="GX85" i="51"/>
  <c r="GX87" i="51"/>
  <c r="FS52" i="51"/>
  <c r="FU53" i="51"/>
  <c r="FW54" i="51"/>
  <c r="FY55" i="51"/>
  <c r="GA56" i="51"/>
  <c r="GC57" i="51"/>
  <c r="GE58" i="51"/>
  <c r="FY59" i="51"/>
  <c r="FZ60" i="51"/>
  <c r="GB61" i="51"/>
  <c r="GD62" i="51"/>
  <c r="GF63" i="51"/>
  <c r="GH64" i="51"/>
  <c r="GJ65" i="51"/>
  <c r="GL66" i="51"/>
  <c r="GN67" i="51"/>
  <c r="GP68" i="51"/>
  <c r="GJ73" i="51"/>
  <c r="GL74" i="51"/>
  <c r="GN75" i="51"/>
  <c r="GP76" i="51"/>
  <c r="GR77" i="51"/>
  <c r="GT78" i="51"/>
  <c r="GQ79" i="51"/>
  <c r="GU79" i="51"/>
  <c r="GY79" i="51"/>
  <c r="GS80" i="51"/>
  <c r="GW80" i="51"/>
  <c r="GU81" i="51"/>
  <c r="GY81" i="51"/>
  <c r="GS82" i="51"/>
  <c r="GW82" i="51"/>
  <c r="GU83" i="51"/>
  <c r="GY83" i="51"/>
  <c r="GW84" i="51"/>
  <c r="GY85" i="51"/>
  <c r="GW86" i="51"/>
  <c r="GY87" i="51"/>
  <c r="GG59" i="51"/>
  <c r="GD60" i="51"/>
  <c r="GF61" i="51"/>
  <c r="GH62" i="51"/>
  <c r="GJ63" i="51"/>
  <c r="GL64" i="51"/>
  <c r="GF69" i="51"/>
  <c r="GH70" i="51"/>
  <c r="GJ71" i="51"/>
  <c r="GL72" i="51"/>
  <c r="GN73" i="51"/>
  <c r="GP74" i="51"/>
  <c r="GR75" i="51"/>
  <c r="GT76" i="51"/>
  <c r="GV77" i="51"/>
  <c r="GX78" i="51"/>
  <c r="GR79" i="51"/>
  <c r="GV79" i="51"/>
  <c r="GT80" i="51"/>
  <c r="GX80" i="51"/>
  <c r="GR81" i="51"/>
  <c r="GV81" i="51"/>
  <c r="GT82" i="51"/>
  <c r="GX82" i="51"/>
  <c r="GV83" i="51"/>
  <c r="GX84" i="51"/>
  <c r="GV85" i="51"/>
  <c r="GX86" i="51"/>
  <c r="GQ80" i="51"/>
  <c r="GS81" i="51"/>
  <c r="GU82" i="51"/>
  <c r="GW83" i="51"/>
  <c r="GY84" i="51"/>
  <c r="GB65" i="51"/>
  <c r="GD66" i="51"/>
  <c r="GF67" i="51"/>
  <c r="GH68" i="51"/>
  <c r="GJ69" i="51"/>
  <c r="GL70" i="51"/>
  <c r="GN71" i="51"/>
  <c r="GP72" i="51"/>
  <c r="GR73" i="51"/>
  <c r="GT74" i="51"/>
  <c r="GV75" i="51"/>
  <c r="GX76" i="51"/>
  <c r="GS79" i="51"/>
  <c r="GU80" i="51"/>
  <c r="GW81" i="51"/>
  <c r="GY82" i="51"/>
  <c r="GH60" i="51"/>
  <c r="GW79" i="51"/>
  <c r="GY80" i="51"/>
  <c r="GY88" i="51"/>
  <c r="GU84" i="51"/>
  <c r="GW85" i="51"/>
  <c r="GY86" i="51"/>
  <c r="ET30" i="51"/>
  <c r="EX30" i="51"/>
  <c r="FB30" i="51"/>
  <c r="EU30" i="51"/>
  <c r="EY30" i="51"/>
  <c r="FC30" i="51"/>
  <c r="EV30" i="51"/>
  <c r="EZ30" i="51"/>
  <c r="FD30" i="51"/>
  <c r="ES30" i="51"/>
  <c r="EW30" i="51"/>
  <c r="FA30" i="51"/>
  <c r="FH31" i="51"/>
  <c r="FL31" i="51"/>
  <c r="FP31" i="51"/>
  <c r="FJ32" i="51"/>
  <c r="FN32" i="51"/>
  <c r="FR32" i="51"/>
  <c r="FH33" i="51"/>
  <c r="FL33" i="51"/>
  <c r="FP33" i="51"/>
  <c r="FJ34" i="51"/>
  <c r="FN34" i="51"/>
  <c r="FR34" i="51"/>
  <c r="FI31" i="51"/>
  <c r="FM31" i="51"/>
  <c r="FQ31" i="51"/>
  <c r="FG32" i="51"/>
  <c r="FK32" i="51"/>
  <c r="FO32" i="51"/>
  <c r="FI33" i="51"/>
  <c r="FM33" i="51"/>
  <c r="FQ33" i="51"/>
  <c r="FK34" i="51"/>
  <c r="FO34" i="51"/>
  <c r="FS34" i="51"/>
  <c r="FF31" i="51"/>
  <c r="FJ31" i="51"/>
  <c r="FN31" i="51"/>
  <c r="FH32" i="51"/>
  <c r="FL32" i="51"/>
  <c r="FP32" i="51"/>
  <c r="FJ33" i="51"/>
  <c r="FN33" i="51"/>
  <c r="FR33" i="51"/>
  <c r="FL34" i="51"/>
  <c r="FP34" i="51"/>
  <c r="FI34" i="51"/>
  <c r="FL35" i="51"/>
  <c r="FP35" i="51"/>
  <c r="FT35" i="51"/>
  <c r="FN36" i="51"/>
  <c r="FR36" i="51"/>
  <c r="FV36" i="51"/>
  <c r="FL37" i="51"/>
  <c r="FP37" i="51"/>
  <c r="FT37" i="51"/>
  <c r="FN38" i="51"/>
  <c r="FR38" i="51"/>
  <c r="FV38" i="51"/>
  <c r="FP39" i="51"/>
  <c r="FT39" i="51"/>
  <c r="FX39" i="51"/>
  <c r="FR40" i="51"/>
  <c r="FV40" i="51"/>
  <c r="FZ40" i="51"/>
  <c r="FP41" i="51"/>
  <c r="FT41" i="51"/>
  <c r="FX41" i="51"/>
  <c r="FR42" i="51"/>
  <c r="FV42" i="51"/>
  <c r="FZ42" i="51"/>
  <c r="FT43" i="51"/>
  <c r="FX43" i="51"/>
  <c r="GB43" i="51"/>
  <c r="FG31" i="51"/>
  <c r="FI32" i="51"/>
  <c r="FK33" i="51"/>
  <c r="FM34" i="51"/>
  <c r="FM35" i="51"/>
  <c r="FQ35" i="51"/>
  <c r="FU35" i="51"/>
  <c r="FK36" i="51"/>
  <c r="FO36" i="51"/>
  <c r="FS36" i="51"/>
  <c r="FM37" i="51"/>
  <c r="FQ37" i="51"/>
  <c r="FU37" i="51"/>
  <c r="FO38" i="51"/>
  <c r="FS38" i="51"/>
  <c r="FW38" i="51"/>
  <c r="FQ39" i="51"/>
  <c r="FU39" i="51"/>
  <c r="FY39" i="51"/>
  <c r="FO40" i="51"/>
  <c r="FS40" i="51"/>
  <c r="FW40" i="51"/>
  <c r="FQ41" i="51"/>
  <c r="FU41" i="51"/>
  <c r="FY41" i="51"/>
  <c r="FS42" i="51"/>
  <c r="FW42" i="51"/>
  <c r="GA42" i="51"/>
  <c r="FU43" i="51"/>
  <c r="FY43" i="51"/>
  <c r="GC43" i="51"/>
  <c r="FK31" i="51"/>
  <c r="FM32" i="51"/>
  <c r="FO33" i="51"/>
  <c r="FQ34" i="51"/>
  <c r="FJ35" i="51"/>
  <c r="FN35" i="51"/>
  <c r="FR35" i="51"/>
  <c r="FL36" i="51"/>
  <c r="FP36" i="51"/>
  <c r="FT36" i="51"/>
  <c r="FN37" i="51"/>
  <c r="FR37" i="51"/>
  <c r="FV37" i="51"/>
  <c r="FP38" i="51"/>
  <c r="FT38" i="51"/>
  <c r="FX38" i="51"/>
  <c r="FN39" i="51"/>
  <c r="FR39" i="51"/>
  <c r="FV39" i="51"/>
  <c r="FP40" i="51"/>
  <c r="FT40" i="51"/>
  <c r="FX40" i="51"/>
  <c r="FR41" i="51"/>
  <c r="FV41" i="51"/>
  <c r="FZ41" i="51"/>
  <c r="FT42" i="51"/>
  <c r="FX42" i="51"/>
  <c r="GB42" i="51"/>
  <c r="FR43" i="51"/>
  <c r="FV43" i="51"/>
  <c r="FZ43" i="51"/>
  <c r="FK35" i="51"/>
  <c r="FM36" i="51"/>
  <c r="FO37" i="51"/>
  <c r="FQ38" i="51"/>
  <c r="FS39" i="51"/>
  <c r="FU40" i="51"/>
  <c r="FW41" i="51"/>
  <c r="FY42" i="51"/>
  <c r="GA43" i="51"/>
  <c r="FV44" i="51"/>
  <c r="FZ44" i="51"/>
  <c r="GD44" i="51"/>
  <c r="FT45" i="51"/>
  <c r="FX45" i="51"/>
  <c r="GB45" i="51"/>
  <c r="FV46" i="51"/>
  <c r="FZ46" i="51"/>
  <c r="GD46" i="51"/>
  <c r="FX47" i="51"/>
  <c r="GB47" i="51"/>
  <c r="GF47" i="51"/>
  <c r="FZ48" i="51"/>
  <c r="GD48" i="51"/>
  <c r="GH48" i="51"/>
  <c r="FX49" i="51"/>
  <c r="GB49" i="51"/>
  <c r="GF49" i="51"/>
  <c r="FZ50" i="51"/>
  <c r="GD50" i="51"/>
  <c r="GH50" i="51"/>
  <c r="GB51" i="51"/>
  <c r="GF51" i="51"/>
  <c r="GJ51" i="51"/>
  <c r="FO35" i="51"/>
  <c r="FQ36" i="51"/>
  <c r="FS37" i="51"/>
  <c r="FU38" i="51"/>
  <c r="FW39" i="51"/>
  <c r="FY40" i="51"/>
  <c r="GA41" i="51"/>
  <c r="FS44" i="51"/>
  <c r="FW44" i="51"/>
  <c r="GA44" i="51"/>
  <c r="FU45" i="51"/>
  <c r="FY45" i="51"/>
  <c r="GC45" i="51"/>
  <c r="FW46" i="51"/>
  <c r="GA46" i="51"/>
  <c r="GE46" i="51"/>
  <c r="FY47" i="51"/>
  <c r="GC47" i="51"/>
  <c r="GG47" i="51"/>
  <c r="FW48" i="51"/>
  <c r="GA48" i="51"/>
  <c r="GE48" i="51"/>
  <c r="FY49" i="51"/>
  <c r="GC49" i="51"/>
  <c r="GG49" i="51"/>
  <c r="GA50" i="51"/>
  <c r="GE50" i="51"/>
  <c r="GI50" i="51"/>
  <c r="GC51" i="51"/>
  <c r="GG51" i="51"/>
  <c r="GK51" i="51"/>
  <c r="FS35" i="51"/>
  <c r="FU36" i="51"/>
  <c r="FW37" i="51"/>
  <c r="FQ42" i="51"/>
  <c r="FS43" i="51"/>
  <c r="FT44" i="51"/>
  <c r="FX44" i="51"/>
  <c r="GB44" i="51"/>
  <c r="FV45" i="51"/>
  <c r="FZ45" i="51"/>
  <c r="GD45" i="51"/>
  <c r="FX46" i="51"/>
  <c r="GB46" i="51"/>
  <c r="GF46" i="51"/>
  <c r="FV47" i="51"/>
  <c r="FZ47" i="51"/>
  <c r="GD47" i="51"/>
  <c r="FX48" i="51"/>
  <c r="GB48" i="51"/>
  <c r="GF48" i="51"/>
  <c r="FZ49" i="51"/>
  <c r="GD49" i="51"/>
  <c r="GH49" i="51"/>
  <c r="GB50" i="51"/>
  <c r="GF50" i="51"/>
  <c r="GJ50" i="51"/>
  <c r="FZ51" i="51"/>
  <c r="GD51" i="51"/>
  <c r="GH51" i="51"/>
  <c r="FO31" i="51"/>
  <c r="FY44" i="51"/>
  <c r="GA45" i="51"/>
  <c r="GC46" i="51"/>
  <c r="GE47" i="51"/>
  <c r="GG48" i="51"/>
  <c r="GI49" i="51"/>
  <c r="GB52" i="51"/>
  <c r="GF52" i="51"/>
  <c r="GJ52" i="51"/>
  <c r="GD53" i="51"/>
  <c r="GH53" i="51"/>
  <c r="GL53" i="51"/>
  <c r="GF54" i="51"/>
  <c r="GJ54" i="51"/>
  <c r="GN54" i="51"/>
  <c r="GD55" i="51"/>
  <c r="GH55" i="51"/>
  <c r="GL55" i="51"/>
  <c r="GF56" i="51"/>
  <c r="GJ56" i="51"/>
  <c r="GN56" i="51"/>
  <c r="GH57" i="51"/>
  <c r="GL57" i="51"/>
  <c r="GP57" i="51"/>
  <c r="GJ58" i="51"/>
  <c r="GN58" i="51"/>
  <c r="GR58" i="51"/>
  <c r="GH59" i="51"/>
  <c r="GL59" i="51"/>
  <c r="GP59" i="51"/>
  <c r="FQ32" i="51"/>
  <c r="GC44" i="51"/>
  <c r="GE45" i="51"/>
  <c r="FY50" i="51"/>
  <c r="GA51" i="51"/>
  <c r="GC52" i="51"/>
  <c r="GG52" i="51"/>
  <c r="GK52" i="51"/>
  <c r="GE53" i="51"/>
  <c r="GI53" i="51"/>
  <c r="GM53" i="51"/>
  <c r="GC54" i="51"/>
  <c r="GG54" i="51"/>
  <c r="GK54" i="51"/>
  <c r="GE55" i="51"/>
  <c r="GI55" i="51"/>
  <c r="GM55" i="51"/>
  <c r="GG56" i="51"/>
  <c r="GK56" i="51"/>
  <c r="GO56" i="51"/>
  <c r="GI57" i="51"/>
  <c r="GM57" i="51"/>
  <c r="GQ57" i="51"/>
  <c r="GG58" i="51"/>
  <c r="GK58" i="51"/>
  <c r="GO58" i="51"/>
  <c r="GI59" i="51"/>
  <c r="GM59" i="51"/>
  <c r="GQ59" i="51"/>
  <c r="FS33" i="51"/>
  <c r="FM38" i="51"/>
  <c r="FO39" i="51"/>
  <c r="FQ40" i="51"/>
  <c r="FS41" i="51"/>
  <c r="FU42" i="51"/>
  <c r="FW43" i="51"/>
  <c r="FU46" i="51"/>
  <c r="FW47" i="51"/>
  <c r="FY48" i="51"/>
  <c r="GA49" i="51"/>
  <c r="GC50" i="51"/>
  <c r="GE51" i="51"/>
  <c r="GD52" i="51"/>
  <c r="GH52" i="51"/>
  <c r="GL52" i="51"/>
  <c r="GB53" i="51"/>
  <c r="GF53" i="51"/>
  <c r="GJ53" i="51"/>
  <c r="GD54" i="51"/>
  <c r="GH54" i="51"/>
  <c r="GL54" i="51"/>
  <c r="GF55" i="51"/>
  <c r="GJ55" i="51"/>
  <c r="GN55" i="51"/>
  <c r="GH56" i="51"/>
  <c r="GL56" i="51"/>
  <c r="GP56" i="51"/>
  <c r="GF57" i="51"/>
  <c r="GJ57" i="51"/>
  <c r="GN57" i="51"/>
  <c r="GH58" i="51"/>
  <c r="GL58" i="51"/>
  <c r="GP58" i="51"/>
  <c r="GE56" i="51"/>
  <c r="GG57" i="51"/>
  <c r="GI58" i="51"/>
  <c r="GJ59" i="51"/>
  <c r="GR59" i="51"/>
  <c r="GI60" i="51"/>
  <c r="GM60" i="51"/>
  <c r="GQ60" i="51"/>
  <c r="GK61" i="51"/>
  <c r="GO61" i="51"/>
  <c r="GS61" i="51"/>
  <c r="GM62" i="51"/>
  <c r="GQ62" i="51"/>
  <c r="GU62" i="51"/>
  <c r="GO63" i="51"/>
  <c r="GS63" i="51"/>
  <c r="GW63" i="51"/>
  <c r="GM64" i="51"/>
  <c r="GQ64" i="51"/>
  <c r="GU64" i="51"/>
  <c r="GO65" i="51"/>
  <c r="GS65" i="51"/>
  <c r="GW65" i="51"/>
  <c r="GQ66" i="51"/>
  <c r="GU66" i="51"/>
  <c r="GY66" i="51"/>
  <c r="GS67" i="51"/>
  <c r="GW67" i="51"/>
  <c r="GQ68" i="51"/>
  <c r="GU68" i="51"/>
  <c r="GY68" i="51"/>
  <c r="GS69" i="51"/>
  <c r="GW69" i="51"/>
  <c r="GU70" i="51"/>
  <c r="GY70" i="51"/>
  <c r="GW71" i="51"/>
  <c r="GU72" i="51"/>
  <c r="GY72" i="51"/>
  <c r="GW73" i="51"/>
  <c r="GY74" i="51"/>
  <c r="GY76" i="51"/>
  <c r="GA52" i="51"/>
  <c r="GC53" i="51"/>
  <c r="GE54" i="51"/>
  <c r="GG55" i="51"/>
  <c r="GI56" i="51"/>
  <c r="GK57" i="51"/>
  <c r="GM58" i="51"/>
  <c r="GK59" i="51"/>
  <c r="GS59" i="51"/>
  <c r="GJ60" i="51"/>
  <c r="GN60" i="51"/>
  <c r="GR60" i="51"/>
  <c r="GL61" i="51"/>
  <c r="GP61" i="51"/>
  <c r="GT61" i="51"/>
  <c r="GN62" i="51"/>
  <c r="GR62" i="51"/>
  <c r="GV62" i="51"/>
  <c r="GL63" i="51"/>
  <c r="GP63" i="51"/>
  <c r="GT63" i="51"/>
  <c r="GN64" i="51"/>
  <c r="GR64" i="51"/>
  <c r="GV64" i="51"/>
  <c r="GP65" i="51"/>
  <c r="GT65" i="51"/>
  <c r="GX65" i="51"/>
  <c r="GR66" i="51"/>
  <c r="GV66" i="51"/>
  <c r="GP67" i="51"/>
  <c r="GT67" i="51"/>
  <c r="GX67" i="51"/>
  <c r="GR68" i="51"/>
  <c r="GV68" i="51"/>
  <c r="GT69" i="51"/>
  <c r="GX69" i="51"/>
  <c r="GV70" i="51"/>
  <c r="GT71" i="51"/>
  <c r="GX71" i="51"/>
  <c r="GV72" i="51"/>
  <c r="GX73" i="51"/>
  <c r="GX75" i="51"/>
  <c r="FU44" i="51"/>
  <c r="FW45" i="51"/>
  <c r="FY46" i="51"/>
  <c r="GA47" i="51"/>
  <c r="GC48" i="51"/>
  <c r="GE49" i="51"/>
  <c r="GG50" i="51"/>
  <c r="GI51" i="51"/>
  <c r="GE52" i="51"/>
  <c r="GG53" i="51"/>
  <c r="GI54" i="51"/>
  <c r="GK55" i="51"/>
  <c r="GM56" i="51"/>
  <c r="GO57" i="51"/>
  <c r="GQ58" i="51"/>
  <c r="GN59" i="51"/>
  <c r="GK60" i="51"/>
  <c r="GO60" i="51"/>
  <c r="GS60" i="51"/>
  <c r="GM61" i="51"/>
  <c r="GQ61" i="51"/>
  <c r="GU61" i="51"/>
  <c r="GK62" i="51"/>
  <c r="GO62" i="51"/>
  <c r="GS62" i="51"/>
  <c r="GM63" i="51"/>
  <c r="GQ63" i="51"/>
  <c r="GU63" i="51"/>
  <c r="GO64" i="51"/>
  <c r="GS64" i="51"/>
  <c r="GW64" i="51"/>
  <c r="GQ65" i="51"/>
  <c r="GU65" i="51"/>
  <c r="GY65" i="51"/>
  <c r="GO66" i="51"/>
  <c r="GS66" i="51"/>
  <c r="GW66" i="51"/>
  <c r="GQ67" i="51"/>
  <c r="GU67" i="51"/>
  <c r="GY67" i="51"/>
  <c r="GS68" i="51"/>
  <c r="GW68" i="51"/>
  <c r="GU69" i="51"/>
  <c r="GY69" i="51"/>
  <c r="GS70" i="51"/>
  <c r="GW70" i="51"/>
  <c r="GU71" i="51"/>
  <c r="GY71" i="51"/>
  <c r="GW72" i="51"/>
  <c r="GY73" i="51"/>
  <c r="GW74" i="51"/>
  <c r="GY75" i="51"/>
  <c r="GL60" i="51"/>
  <c r="GN61" i="51"/>
  <c r="GP62" i="51"/>
  <c r="GR63" i="51"/>
  <c r="GT64" i="51"/>
  <c r="GV65" i="51"/>
  <c r="GX66" i="51"/>
  <c r="GV73" i="51"/>
  <c r="GX74" i="51"/>
  <c r="GP60" i="51"/>
  <c r="GR61" i="51"/>
  <c r="GT62" i="51"/>
  <c r="GV63" i="51"/>
  <c r="GX64" i="51"/>
  <c r="GR69" i="51"/>
  <c r="GT70" i="51"/>
  <c r="GV71" i="51"/>
  <c r="GX72" i="51"/>
  <c r="FT34" i="51"/>
  <c r="GI52" i="51"/>
  <c r="GK53" i="51"/>
  <c r="GM54" i="51"/>
  <c r="GO55" i="51"/>
  <c r="GT60" i="51"/>
  <c r="GN65" i="51"/>
  <c r="GP66" i="51"/>
  <c r="GR67" i="51"/>
  <c r="GT68" i="51"/>
  <c r="GV69" i="51"/>
  <c r="GX70" i="51"/>
  <c r="GO59" i="51"/>
  <c r="GJ61" i="51"/>
  <c r="GL62" i="51"/>
  <c r="GN63" i="51"/>
  <c r="GP64" i="51"/>
  <c r="GR65" i="51"/>
  <c r="GT66" i="51"/>
  <c r="GV67" i="51"/>
  <c r="GX68" i="51"/>
  <c r="FF30" i="51"/>
  <c r="FJ30" i="51"/>
  <c r="FN30" i="51"/>
  <c r="FG30" i="51"/>
  <c r="FK30" i="51"/>
  <c r="FO30" i="51"/>
  <c r="FH30" i="51"/>
  <c r="FL30" i="51"/>
  <c r="FP30" i="51"/>
  <c r="FE30" i="51"/>
  <c r="FI30" i="51"/>
  <c r="FM30" i="51"/>
  <c r="EQ66" i="51"/>
  <c r="ES67" i="51"/>
  <c r="EQ68" i="51"/>
  <c r="ES69" i="51"/>
  <c r="EQ70" i="51"/>
  <c r="EU70" i="51"/>
  <c r="ES71" i="51"/>
  <c r="EW71" i="51"/>
  <c r="EQ72" i="51"/>
  <c r="EU72" i="51"/>
  <c r="ES73" i="51"/>
  <c r="EW73" i="51"/>
  <c r="EQ74" i="51"/>
  <c r="EU74" i="51"/>
  <c r="EY74" i="51"/>
  <c r="ES75" i="51"/>
  <c r="EW75" i="51"/>
  <c r="FA75" i="51"/>
  <c r="EQ76" i="51"/>
  <c r="EU76" i="51"/>
  <c r="EY76" i="51"/>
  <c r="ES77" i="51"/>
  <c r="EW77" i="51"/>
  <c r="FA77" i="51"/>
  <c r="EU78" i="51"/>
  <c r="EY78" i="51"/>
  <c r="FC78" i="51"/>
  <c r="EW79" i="51"/>
  <c r="FA79" i="51"/>
  <c r="FE79" i="51"/>
  <c r="EP65" i="51"/>
  <c r="ER66" i="51"/>
  <c r="EP67" i="51"/>
  <c r="ER68" i="51"/>
  <c r="EP69" i="51"/>
  <c r="ET69" i="51"/>
  <c r="ER70" i="51"/>
  <c r="EV70" i="51"/>
  <c r="EP71" i="51"/>
  <c r="ET71" i="51"/>
  <c r="ER72" i="51"/>
  <c r="EV72" i="51"/>
  <c r="EP73" i="51"/>
  <c r="ET73" i="51"/>
  <c r="EX73" i="51"/>
  <c r="ER74" i="51"/>
  <c r="EV74" i="51"/>
  <c r="EZ74" i="51"/>
  <c r="EP75" i="51"/>
  <c r="ET75" i="51"/>
  <c r="EX75" i="51"/>
  <c r="ER76" i="51"/>
  <c r="EV76" i="51"/>
  <c r="EZ76" i="51"/>
  <c r="ET77" i="51"/>
  <c r="EX77" i="51"/>
  <c r="FB77" i="51"/>
  <c r="EV78" i="51"/>
  <c r="EZ78" i="51"/>
  <c r="FD78" i="51"/>
  <c r="ET79" i="51"/>
  <c r="EX79" i="51"/>
  <c r="FB79" i="51"/>
  <c r="EQ65" i="51"/>
  <c r="EQ67" i="51"/>
  <c r="ES68" i="51"/>
  <c r="EQ69" i="51"/>
  <c r="EU69" i="51"/>
  <c r="ES70" i="51"/>
  <c r="EQ71" i="51"/>
  <c r="EU71" i="51"/>
  <c r="ES72" i="51"/>
  <c r="EW72" i="51"/>
  <c r="EQ73" i="51"/>
  <c r="EU73" i="51"/>
  <c r="EY73" i="51"/>
  <c r="ES74" i="51"/>
  <c r="EW74" i="51"/>
  <c r="EQ75" i="51"/>
  <c r="EU75" i="51"/>
  <c r="EY75" i="51"/>
  <c r="ES76" i="51"/>
  <c r="EW76" i="51"/>
  <c r="FA76" i="51"/>
  <c r="EU77" i="51"/>
  <c r="EY77" i="51"/>
  <c r="FC77" i="51"/>
  <c r="ES78" i="51"/>
  <c r="EW78" i="51"/>
  <c r="FA78" i="51"/>
  <c r="EU79" i="51"/>
  <c r="EY79" i="51"/>
  <c r="FC79" i="51"/>
  <c r="EP68" i="51"/>
  <c r="ER69" i="51"/>
  <c r="ET70" i="51"/>
  <c r="EV71" i="51"/>
  <c r="EX72" i="51"/>
  <c r="ER77" i="51"/>
  <c r="ET78" i="51"/>
  <c r="EV79" i="51"/>
  <c r="EV80" i="51"/>
  <c r="EZ80" i="51"/>
  <c r="FD80" i="51"/>
  <c r="EX81" i="51"/>
  <c r="FB81" i="51"/>
  <c r="FF81" i="51"/>
  <c r="EZ82" i="51"/>
  <c r="FD82" i="51"/>
  <c r="FH82" i="51"/>
  <c r="EX83" i="51"/>
  <c r="FB83" i="51"/>
  <c r="FF83" i="51"/>
  <c r="EZ84" i="51"/>
  <c r="FD84" i="51"/>
  <c r="FH84" i="51"/>
  <c r="FB85" i="51"/>
  <c r="FF85" i="51"/>
  <c r="FJ85" i="51"/>
  <c r="FD86" i="51"/>
  <c r="FH86" i="51"/>
  <c r="FL86" i="51"/>
  <c r="FB87" i="51"/>
  <c r="FF87" i="51"/>
  <c r="FJ87" i="51"/>
  <c r="FD88" i="51"/>
  <c r="FH88" i="51"/>
  <c r="FL88" i="51"/>
  <c r="FF89" i="51"/>
  <c r="FJ89" i="51"/>
  <c r="FN89" i="51"/>
  <c r="FH90" i="51"/>
  <c r="FL90" i="51"/>
  <c r="FP90" i="51"/>
  <c r="FF91" i="51"/>
  <c r="FJ91" i="51"/>
  <c r="FN91" i="51"/>
  <c r="FH92" i="51"/>
  <c r="FL92" i="51"/>
  <c r="FP92" i="51"/>
  <c r="FJ93" i="51"/>
  <c r="FN93" i="51"/>
  <c r="FR93" i="51"/>
  <c r="FL94" i="51"/>
  <c r="FP94" i="51"/>
  <c r="FT94" i="51"/>
  <c r="FJ95" i="51"/>
  <c r="FN95" i="51"/>
  <c r="FR95" i="51"/>
  <c r="EP66" i="51"/>
  <c r="ER67" i="51"/>
  <c r="ET68" i="51"/>
  <c r="EP74" i="51"/>
  <c r="ER75" i="51"/>
  <c r="ET76" i="51"/>
  <c r="EV77" i="51"/>
  <c r="EX78" i="51"/>
  <c r="EZ79" i="51"/>
  <c r="EW80" i="51"/>
  <c r="FA80" i="51"/>
  <c r="FE80" i="51"/>
  <c r="EY81" i="51"/>
  <c r="FC81" i="51"/>
  <c r="FG81" i="51"/>
  <c r="EW82" i="51"/>
  <c r="FA82" i="51"/>
  <c r="FE82" i="51"/>
  <c r="EY83" i="51"/>
  <c r="FC83" i="51"/>
  <c r="FG83" i="51"/>
  <c r="FA84" i="51"/>
  <c r="FE84" i="51"/>
  <c r="FI84" i="51"/>
  <c r="FC85" i="51"/>
  <c r="FG85" i="51"/>
  <c r="FK85" i="51"/>
  <c r="FA86" i="51"/>
  <c r="FE86" i="51"/>
  <c r="FI86" i="51"/>
  <c r="FC87" i="51"/>
  <c r="FG87" i="51"/>
  <c r="FK87" i="51"/>
  <c r="FE88" i="51"/>
  <c r="FI88" i="51"/>
  <c r="FM88" i="51"/>
  <c r="FG89" i="51"/>
  <c r="FK89" i="51"/>
  <c r="FO89" i="51"/>
  <c r="FE90" i="51"/>
  <c r="FI90" i="51"/>
  <c r="FM90" i="51"/>
  <c r="FG91" i="51"/>
  <c r="FK91" i="51"/>
  <c r="FO91" i="51"/>
  <c r="FI92" i="51"/>
  <c r="FM92" i="51"/>
  <c r="FQ92" i="51"/>
  <c r="FK93" i="51"/>
  <c r="FO93" i="51"/>
  <c r="FS93" i="51"/>
  <c r="FI94" i="51"/>
  <c r="FM94" i="51"/>
  <c r="FQ94" i="51"/>
  <c r="FK95" i="51"/>
  <c r="FO95" i="51"/>
  <c r="FS95" i="51"/>
  <c r="EP64" i="51"/>
  <c r="EP72" i="51"/>
  <c r="ER73" i="51"/>
  <c r="ET74" i="51"/>
  <c r="EV75" i="51"/>
  <c r="EX76" i="51"/>
  <c r="EZ77" i="51"/>
  <c r="FB78" i="51"/>
  <c r="FD79" i="51"/>
  <c r="EX80" i="51"/>
  <c r="FB80" i="51"/>
  <c r="FF80" i="51"/>
  <c r="EV81" i="51"/>
  <c r="EZ81" i="51"/>
  <c r="FD81" i="51"/>
  <c r="EX82" i="51"/>
  <c r="FB82" i="51"/>
  <c r="FF82" i="51"/>
  <c r="EZ83" i="51"/>
  <c r="FD83" i="51"/>
  <c r="FH83" i="51"/>
  <c r="FB84" i="51"/>
  <c r="FF84" i="51"/>
  <c r="FJ84" i="51"/>
  <c r="EZ85" i="51"/>
  <c r="FD85" i="51"/>
  <c r="FH85" i="51"/>
  <c r="FB86" i="51"/>
  <c r="FF86" i="51"/>
  <c r="FJ86" i="51"/>
  <c r="FD87" i="51"/>
  <c r="FH87" i="51"/>
  <c r="FL87" i="51"/>
  <c r="FF88" i="51"/>
  <c r="FJ88" i="51"/>
  <c r="FN88" i="51"/>
  <c r="FD89" i="51"/>
  <c r="FH89" i="51"/>
  <c r="FL89" i="51"/>
  <c r="FF90" i="51"/>
  <c r="FJ90" i="51"/>
  <c r="FN90" i="51"/>
  <c r="FH91" i="51"/>
  <c r="FL91" i="51"/>
  <c r="FP91" i="51"/>
  <c r="FJ92" i="51"/>
  <c r="FN92" i="51"/>
  <c r="FR92" i="51"/>
  <c r="FH93" i="51"/>
  <c r="FL93" i="51"/>
  <c r="FP93" i="51"/>
  <c r="FJ94" i="51"/>
  <c r="FN94" i="51"/>
  <c r="EU80" i="51"/>
  <c r="EW81" i="51"/>
  <c r="EY82" i="51"/>
  <c r="FA83" i="51"/>
  <c r="FC84" i="51"/>
  <c r="FE85" i="51"/>
  <c r="FG86" i="51"/>
  <c r="FI87" i="51"/>
  <c r="FK88" i="51"/>
  <c r="FM89" i="51"/>
  <c r="FO90" i="51"/>
  <c r="FQ91" i="51"/>
  <c r="FS94" i="51"/>
  <c r="FM95" i="51"/>
  <c r="FU95" i="51"/>
  <c r="FK96" i="51"/>
  <c r="FO96" i="51"/>
  <c r="FS96" i="51"/>
  <c r="FM97" i="51"/>
  <c r="FQ97" i="51"/>
  <c r="FU97" i="51"/>
  <c r="FO98" i="51"/>
  <c r="FS98" i="51"/>
  <c r="FW98" i="51"/>
  <c r="FQ99" i="51"/>
  <c r="FU99" i="51"/>
  <c r="FY99" i="51"/>
  <c r="FO100" i="51"/>
  <c r="FS100" i="51"/>
  <c r="FW100" i="51"/>
  <c r="FQ101" i="51"/>
  <c r="FU101" i="51"/>
  <c r="FY101" i="51"/>
  <c r="FS102" i="51"/>
  <c r="FW102" i="51"/>
  <c r="GA102" i="51"/>
  <c r="FU103" i="51"/>
  <c r="FY103" i="51"/>
  <c r="GC103" i="51"/>
  <c r="FS104" i="51"/>
  <c r="FW104" i="51"/>
  <c r="GA104" i="51"/>
  <c r="FU105" i="51"/>
  <c r="FY105" i="51"/>
  <c r="GC105" i="51"/>
  <c r="FW106" i="51"/>
  <c r="GA106" i="51"/>
  <c r="GE106" i="51"/>
  <c r="FY107" i="51"/>
  <c r="GC107" i="51"/>
  <c r="GG107" i="51"/>
  <c r="FW108" i="51"/>
  <c r="GA108" i="51"/>
  <c r="GE108" i="51"/>
  <c r="FY109" i="51"/>
  <c r="GC109" i="51"/>
  <c r="GG109" i="51"/>
  <c r="GA110" i="51"/>
  <c r="GE110" i="51"/>
  <c r="GI110" i="51"/>
  <c r="GC111" i="51"/>
  <c r="GG111" i="51"/>
  <c r="GK111" i="51"/>
  <c r="EY80" i="51"/>
  <c r="FA81" i="51"/>
  <c r="FC82" i="51"/>
  <c r="FE83" i="51"/>
  <c r="FG84" i="51"/>
  <c r="FI85" i="51"/>
  <c r="FK86" i="51"/>
  <c r="FM87" i="51"/>
  <c r="FG92" i="51"/>
  <c r="FI93" i="51"/>
  <c r="FK94" i="51"/>
  <c r="FP95" i="51"/>
  <c r="FL96" i="51"/>
  <c r="FP96" i="51"/>
  <c r="FT96" i="51"/>
  <c r="FN97" i="51"/>
  <c r="FR97" i="51"/>
  <c r="FV97" i="51"/>
  <c r="FP98" i="51"/>
  <c r="FT98" i="51"/>
  <c r="FX98" i="51"/>
  <c r="FN99" i="51"/>
  <c r="FR99" i="51"/>
  <c r="FV99" i="51"/>
  <c r="FP100" i="51"/>
  <c r="FT100" i="51"/>
  <c r="FX100" i="51"/>
  <c r="FR101" i="51"/>
  <c r="FV101" i="51"/>
  <c r="FZ101" i="51"/>
  <c r="FT102" i="51"/>
  <c r="FX102" i="51"/>
  <c r="GB102" i="51"/>
  <c r="FR103" i="51"/>
  <c r="FV103" i="51"/>
  <c r="FZ103" i="51"/>
  <c r="FT104" i="51"/>
  <c r="FX104" i="51"/>
  <c r="GB104" i="51"/>
  <c r="FV105" i="51"/>
  <c r="FZ105" i="51"/>
  <c r="GD105" i="51"/>
  <c r="FX106" i="51"/>
  <c r="GB106" i="51"/>
  <c r="GF106" i="51"/>
  <c r="FV107" i="51"/>
  <c r="FZ107" i="51"/>
  <c r="GD107" i="51"/>
  <c r="FX108" i="51"/>
  <c r="GB108" i="51"/>
  <c r="GF108" i="51"/>
  <c r="FZ109" i="51"/>
  <c r="GD109" i="51"/>
  <c r="GH109" i="51"/>
  <c r="GB110" i="51"/>
  <c r="GF110" i="51"/>
  <c r="GJ110" i="51"/>
  <c r="FZ111" i="51"/>
  <c r="GD111" i="51"/>
  <c r="GH111" i="51"/>
  <c r="EP70" i="51"/>
  <c r="ER71" i="51"/>
  <c r="ET72" i="51"/>
  <c r="EV73" i="51"/>
  <c r="EX74" i="51"/>
  <c r="EZ75" i="51"/>
  <c r="FB76" i="51"/>
  <c r="FC80" i="51"/>
  <c r="FE81" i="51"/>
  <c r="FG82" i="51"/>
  <c r="FI83" i="51"/>
  <c r="FC88" i="51"/>
  <c r="FE89" i="51"/>
  <c r="FG90" i="51"/>
  <c r="FI91" i="51"/>
  <c r="FK92" i="51"/>
  <c r="FM93" i="51"/>
  <c r="FO94" i="51"/>
  <c r="FQ95" i="51"/>
  <c r="FM96" i="51"/>
  <c r="FQ96" i="51"/>
  <c r="FU96" i="51"/>
  <c r="FO97" i="51"/>
  <c r="FS97" i="51"/>
  <c r="FW97" i="51"/>
  <c r="FM98" i="51"/>
  <c r="FQ98" i="51"/>
  <c r="FU98" i="51"/>
  <c r="FO99" i="51"/>
  <c r="FS99" i="51"/>
  <c r="FW99" i="51"/>
  <c r="FQ100" i="51"/>
  <c r="FU100" i="51"/>
  <c r="FY100" i="51"/>
  <c r="FS101" i="51"/>
  <c r="FW101" i="51"/>
  <c r="GA101" i="51"/>
  <c r="FQ102" i="51"/>
  <c r="FU102" i="51"/>
  <c r="FY102" i="51"/>
  <c r="FS103" i="51"/>
  <c r="FW103" i="51"/>
  <c r="GA103" i="51"/>
  <c r="FU104" i="51"/>
  <c r="FY104" i="51"/>
  <c r="GC104" i="51"/>
  <c r="FW105" i="51"/>
  <c r="GA105" i="51"/>
  <c r="GE105" i="51"/>
  <c r="FU106" i="51"/>
  <c r="FY106" i="51"/>
  <c r="GC106" i="51"/>
  <c r="FW107" i="51"/>
  <c r="GA107" i="51"/>
  <c r="GE107" i="51"/>
  <c r="FY108" i="51"/>
  <c r="GC108" i="51"/>
  <c r="GG108" i="51"/>
  <c r="GA109" i="51"/>
  <c r="GE109" i="51"/>
  <c r="GI109" i="51"/>
  <c r="FY110" i="51"/>
  <c r="GC110" i="51"/>
  <c r="GG110" i="51"/>
  <c r="GA111" i="51"/>
  <c r="GE111" i="51"/>
  <c r="GI111" i="51"/>
  <c r="FL95" i="51"/>
  <c r="FR96" i="51"/>
  <c r="FT97" i="51"/>
  <c r="FV98" i="51"/>
  <c r="FX99" i="51"/>
  <c r="FZ100" i="51"/>
  <c r="FT105" i="51"/>
  <c r="FV106" i="51"/>
  <c r="FX107" i="51"/>
  <c r="FZ108" i="51"/>
  <c r="GB109" i="51"/>
  <c r="GD110" i="51"/>
  <c r="GF111" i="51"/>
  <c r="GD112" i="51"/>
  <c r="EY84" i="51"/>
  <c r="FA85" i="51"/>
  <c r="FC86" i="51"/>
  <c r="FE87" i="51"/>
  <c r="FG88" i="51"/>
  <c r="FI89" i="51"/>
  <c r="FK90" i="51"/>
  <c r="FM91" i="51"/>
  <c r="FO92" i="51"/>
  <c r="FQ93" i="51"/>
  <c r="FR94" i="51"/>
  <c r="FT95" i="51"/>
  <c r="FV96" i="51"/>
  <c r="FP101" i="51"/>
  <c r="FR102" i="51"/>
  <c r="FT103" i="51"/>
  <c r="FV104" i="51"/>
  <c r="FX105" i="51"/>
  <c r="FZ106" i="51"/>
  <c r="GB107" i="51"/>
  <c r="GD108" i="51"/>
  <c r="GF109" i="51"/>
  <c r="GH110" i="51"/>
  <c r="GJ111" i="51"/>
  <c r="FL97" i="51"/>
  <c r="FN98" i="51"/>
  <c r="FP99" i="51"/>
  <c r="FR100" i="51"/>
  <c r="FT101" i="51"/>
  <c r="FV102" i="51"/>
  <c r="FX103" i="51"/>
  <c r="FZ104" i="51"/>
  <c r="GB105" i="51"/>
  <c r="GD106" i="51"/>
  <c r="GF107" i="51"/>
  <c r="GH108" i="51"/>
  <c r="GB112" i="51"/>
  <c r="FN96" i="51"/>
  <c r="FP97" i="51"/>
  <c r="FR98" i="51"/>
  <c r="FT99" i="51"/>
  <c r="FV100" i="51"/>
  <c r="FX101" i="51"/>
  <c r="FZ102" i="51"/>
  <c r="GB103" i="51"/>
  <c r="GD104" i="51"/>
  <c r="FX109" i="51"/>
  <c r="FZ110" i="51"/>
  <c r="GB111" i="51"/>
  <c r="GE112" i="51"/>
  <c r="GI112" i="51"/>
  <c r="GC113" i="51"/>
  <c r="GG113" i="51"/>
  <c r="GK113" i="51"/>
  <c r="GE114" i="51"/>
  <c r="GI114" i="51"/>
  <c r="GM114" i="51"/>
  <c r="GE116" i="51"/>
  <c r="GI116" i="51"/>
  <c r="GM116" i="51"/>
  <c r="GG117" i="51"/>
  <c r="GK117" i="51"/>
  <c r="GO117" i="51"/>
  <c r="GI118" i="51"/>
  <c r="GM118" i="51"/>
  <c r="GQ118" i="51"/>
  <c r="GK119" i="51"/>
  <c r="GO119" i="51"/>
  <c r="GS119" i="51"/>
  <c r="GI120" i="51"/>
  <c r="GM120" i="51"/>
  <c r="GQ120" i="51"/>
  <c r="GK121" i="51"/>
  <c r="GO121" i="51"/>
  <c r="GS121" i="51"/>
  <c r="GM122" i="51"/>
  <c r="GQ122" i="51"/>
  <c r="GU122" i="51"/>
  <c r="GF112" i="51"/>
  <c r="GJ112" i="51"/>
  <c r="GD113" i="51"/>
  <c r="GH113" i="51"/>
  <c r="GL113" i="51"/>
  <c r="GF114" i="51"/>
  <c r="GJ114" i="51"/>
  <c r="GN114" i="51"/>
  <c r="GF116" i="51"/>
  <c r="GJ116" i="51"/>
  <c r="GN116" i="51"/>
  <c r="GH117" i="51"/>
  <c r="GL117" i="51"/>
  <c r="GP117" i="51"/>
  <c r="GJ118" i="51"/>
  <c r="GN118" i="51"/>
  <c r="GR118" i="51"/>
  <c r="GH119" i="51"/>
  <c r="GL119" i="51"/>
  <c r="GP119" i="51"/>
  <c r="GJ120" i="51"/>
  <c r="GN120" i="51"/>
  <c r="GR120" i="51"/>
  <c r="GL121" i="51"/>
  <c r="GP121" i="51"/>
  <c r="GT121" i="51"/>
  <c r="GN122" i="51"/>
  <c r="GR122" i="51"/>
  <c r="GV122" i="51"/>
  <c r="GA112" i="51"/>
  <c r="GG112" i="51"/>
  <c r="GK112" i="51"/>
  <c r="GE113" i="51"/>
  <c r="GI113" i="51"/>
  <c r="GM113" i="51"/>
  <c r="GC114" i="51"/>
  <c r="GG114" i="51"/>
  <c r="GK114" i="51"/>
  <c r="GG116" i="51"/>
  <c r="GK116" i="51"/>
  <c r="GO116" i="51"/>
  <c r="GI117" i="51"/>
  <c r="GM117" i="51"/>
  <c r="GQ117" i="51"/>
  <c r="GG118" i="51"/>
  <c r="GK118" i="51"/>
  <c r="GO118" i="51"/>
  <c r="GI119" i="51"/>
  <c r="GM119" i="51"/>
  <c r="GQ119" i="51"/>
  <c r="GK120" i="51"/>
  <c r="GO120" i="51"/>
  <c r="GS120" i="51"/>
  <c r="GM121" i="51"/>
  <c r="GQ121" i="51"/>
  <c r="GU121" i="51"/>
  <c r="GK122" i="51"/>
  <c r="GO122" i="51"/>
  <c r="GS122" i="51"/>
  <c r="GC112" i="51"/>
  <c r="GH112" i="51"/>
  <c r="GL112" i="51"/>
  <c r="GB113" i="51"/>
  <c r="GF113" i="51"/>
  <c r="GJ113" i="51"/>
  <c r="GD114" i="51"/>
  <c r="GH114" i="51"/>
  <c r="GL114" i="51"/>
  <c r="GH116" i="51"/>
  <c r="GL116" i="51"/>
  <c r="GP116" i="51"/>
  <c r="GF117" i="51"/>
  <c r="GJ117" i="51"/>
  <c r="GN117" i="51"/>
  <c r="GH118" i="51"/>
  <c r="GL118" i="51"/>
  <c r="GP118" i="51"/>
  <c r="GJ119" i="51"/>
  <c r="GN119" i="51"/>
  <c r="GR119" i="51"/>
  <c r="GL120" i="51"/>
  <c r="GP120" i="51"/>
  <c r="GT120" i="51"/>
  <c r="GJ121" i="51"/>
  <c r="GN121" i="51"/>
  <c r="GR121" i="51"/>
  <c r="GL122" i="51"/>
  <c r="GP122" i="51"/>
  <c r="GT122" i="51"/>
  <c r="GN123" i="51"/>
  <c r="GR123" i="51"/>
  <c r="GV123" i="51"/>
  <c r="GP124" i="51"/>
  <c r="GT124" i="51"/>
  <c r="GX124" i="51"/>
  <c r="GN125" i="51"/>
  <c r="GR125" i="51"/>
  <c r="GV125" i="51"/>
  <c r="GP126" i="51"/>
  <c r="GT126" i="51"/>
  <c r="GX126" i="51"/>
  <c r="GR127" i="51"/>
  <c r="GV127" i="51"/>
  <c r="GT128" i="51"/>
  <c r="GX128" i="51"/>
  <c r="GR129" i="51"/>
  <c r="GV129" i="51"/>
  <c r="GT130" i="51"/>
  <c r="GX130" i="51"/>
  <c r="GV131" i="51"/>
  <c r="GX132" i="51"/>
  <c r="GV133" i="51"/>
  <c r="GX134" i="51"/>
  <c r="GO123" i="51"/>
  <c r="GS123" i="51"/>
  <c r="GW123" i="51"/>
  <c r="GM124" i="51"/>
  <c r="GQ124" i="51"/>
  <c r="GU124" i="51"/>
  <c r="GO125" i="51"/>
  <c r="GS125" i="51"/>
  <c r="GW125" i="51"/>
  <c r="GQ126" i="51"/>
  <c r="GU126" i="51"/>
  <c r="GY126" i="51"/>
  <c r="GS127" i="51"/>
  <c r="GW127" i="51"/>
  <c r="GQ128" i="51"/>
  <c r="GU128" i="51"/>
  <c r="GY128" i="51"/>
  <c r="GS129" i="51"/>
  <c r="GW129" i="51"/>
  <c r="GU130" i="51"/>
  <c r="GY130" i="51"/>
  <c r="GW131" i="51"/>
  <c r="GU132" i="51"/>
  <c r="GY132" i="51"/>
  <c r="GW133" i="51"/>
  <c r="GY134" i="51"/>
  <c r="GY136" i="51"/>
  <c r="GL123" i="51"/>
  <c r="GP123" i="51"/>
  <c r="GT123" i="51"/>
  <c r="GN124" i="51"/>
  <c r="GR124" i="51"/>
  <c r="GV124" i="51"/>
  <c r="GP125" i="51"/>
  <c r="GT125" i="51"/>
  <c r="GX125" i="51"/>
  <c r="GR126" i="51"/>
  <c r="GV126" i="51"/>
  <c r="GP127" i="51"/>
  <c r="GT127" i="51"/>
  <c r="GX127" i="51"/>
  <c r="GR128" i="51"/>
  <c r="GV128" i="51"/>
  <c r="GT129" i="51"/>
  <c r="GX129" i="51"/>
  <c r="GV130" i="51"/>
  <c r="GT131" i="51"/>
  <c r="GX131" i="51"/>
  <c r="GV132" i="51"/>
  <c r="GX133" i="51"/>
  <c r="GX135" i="51"/>
  <c r="GM123" i="51"/>
  <c r="GQ123" i="51"/>
  <c r="GU123" i="51"/>
  <c r="GO124" i="51"/>
  <c r="GS124" i="51"/>
  <c r="GW124" i="51"/>
  <c r="GQ125" i="51"/>
  <c r="GU125" i="51"/>
  <c r="GY125" i="51"/>
  <c r="GO126" i="51"/>
  <c r="GS126" i="51"/>
  <c r="GW126" i="51"/>
  <c r="GQ127" i="51"/>
  <c r="GU127" i="51"/>
  <c r="GY127" i="51"/>
  <c r="GS128" i="51"/>
  <c r="GW128" i="51"/>
  <c r="GU129" i="51"/>
  <c r="GY129" i="51"/>
  <c r="GS130" i="51"/>
  <c r="GW130" i="51"/>
  <c r="GU131" i="51"/>
  <c r="GY131" i="51"/>
  <c r="GW132" i="51"/>
  <c r="GY133" i="51"/>
  <c r="GW134" i="51"/>
  <c r="GY135" i="51"/>
  <c r="EO64" i="51"/>
  <c r="EO68" i="51"/>
  <c r="EO72" i="51"/>
  <c r="EO65" i="51"/>
  <c r="EO69" i="51"/>
  <c r="EO73" i="51"/>
  <c r="EO66" i="51"/>
  <c r="EO70" i="51"/>
  <c r="EO74" i="51"/>
  <c r="EO63" i="51"/>
  <c r="EO67" i="51"/>
  <c r="EO71" i="51"/>
  <c r="EQ78" i="51"/>
  <c r="ES79" i="51"/>
  <c r="EP77" i="51"/>
  <c r="ER78" i="51"/>
  <c r="EP79" i="51"/>
  <c r="EQ77" i="51"/>
  <c r="EQ79" i="51"/>
  <c r="EP76" i="51"/>
  <c r="ER80" i="51"/>
  <c r="EP81" i="51"/>
  <c r="ET81" i="51"/>
  <c r="ER82" i="51"/>
  <c r="EV82" i="51"/>
  <c r="EP83" i="51"/>
  <c r="ET83" i="51"/>
  <c r="ER84" i="51"/>
  <c r="EV84" i="51"/>
  <c r="EP85" i="51"/>
  <c r="ET85" i="51"/>
  <c r="EX85" i="51"/>
  <c r="ER86" i="51"/>
  <c r="EV86" i="51"/>
  <c r="EZ86" i="51"/>
  <c r="EP87" i="51"/>
  <c r="ET87" i="51"/>
  <c r="EX87" i="51"/>
  <c r="ER88" i="51"/>
  <c r="EV88" i="51"/>
  <c r="EZ88" i="51"/>
  <c r="ET89" i="51"/>
  <c r="EX89" i="51"/>
  <c r="FB89" i="51"/>
  <c r="EV90" i="51"/>
  <c r="EZ90" i="51"/>
  <c r="FD90" i="51"/>
  <c r="ET91" i="51"/>
  <c r="EX91" i="51"/>
  <c r="FB91" i="51"/>
  <c r="EV92" i="51"/>
  <c r="EZ92" i="51"/>
  <c r="FD92" i="51"/>
  <c r="EX93" i="51"/>
  <c r="FB93" i="51"/>
  <c r="FF93" i="51"/>
  <c r="EZ94" i="51"/>
  <c r="FD94" i="51"/>
  <c r="FH94" i="51"/>
  <c r="EX95" i="51"/>
  <c r="FB95" i="51"/>
  <c r="FF95" i="51"/>
  <c r="ES80" i="51"/>
  <c r="EQ81" i="51"/>
  <c r="EU81" i="51"/>
  <c r="ES82" i="51"/>
  <c r="EQ83" i="51"/>
  <c r="EU83" i="51"/>
  <c r="ES84" i="51"/>
  <c r="EW84" i="51"/>
  <c r="EQ85" i="51"/>
  <c r="EU85" i="51"/>
  <c r="EY85" i="51"/>
  <c r="ES86" i="51"/>
  <c r="EW86" i="51"/>
  <c r="EQ87" i="51"/>
  <c r="EU87" i="51"/>
  <c r="EY87" i="51"/>
  <c r="ES88" i="51"/>
  <c r="EW88" i="51"/>
  <c r="FA88" i="51"/>
  <c r="EU89" i="51"/>
  <c r="EY89" i="51"/>
  <c r="FC89" i="51"/>
  <c r="ES90" i="51"/>
  <c r="EW90" i="51"/>
  <c r="FA90" i="51"/>
  <c r="EU91" i="51"/>
  <c r="EY91" i="51"/>
  <c r="FC91" i="51"/>
  <c r="EW92" i="51"/>
  <c r="FA92" i="51"/>
  <c r="FE92" i="51"/>
  <c r="EY93" i="51"/>
  <c r="FC93" i="51"/>
  <c r="FG93" i="51"/>
  <c r="EW94" i="51"/>
  <c r="FA94" i="51"/>
  <c r="FE94" i="51"/>
  <c r="EY95" i="51"/>
  <c r="FC95" i="51"/>
  <c r="FG95" i="51"/>
  <c r="EP80" i="51"/>
  <c r="ET80" i="51"/>
  <c r="ER81" i="51"/>
  <c r="EP82" i="51"/>
  <c r="ET82" i="51"/>
  <c r="ER83" i="51"/>
  <c r="EV83" i="51"/>
  <c r="EP84" i="51"/>
  <c r="ET84" i="51"/>
  <c r="EX84" i="51"/>
  <c r="ER85" i="51"/>
  <c r="EV85" i="51"/>
  <c r="EP86" i="51"/>
  <c r="ET86" i="51"/>
  <c r="EX86" i="51"/>
  <c r="ER87" i="51"/>
  <c r="EV87" i="51"/>
  <c r="EZ87" i="51"/>
  <c r="ET88" i="51"/>
  <c r="EX88" i="51"/>
  <c r="FB88" i="51"/>
  <c r="ER89" i="51"/>
  <c r="EV89" i="51"/>
  <c r="EZ89" i="51"/>
  <c r="ET90" i="51"/>
  <c r="EX90" i="51"/>
  <c r="FB90" i="51"/>
  <c r="EV91" i="51"/>
  <c r="EZ91" i="51"/>
  <c r="FD91" i="51"/>
  <c r="EX92" i="51"/>
  <c r="FB92" i="51"/>
  <c r="FF92" i="51"/>
  <c r="EV93" i="51"/>
  <c r="EZ93" i="51"/>
  <c r="FD93" i="51"/>
  <c r="EX94" i="51"/>
  <c r="FB94" i="51"/>
  <c r="FF94" i="51"/>
  <c r="EQ86" i="51"/>
  <c r="ES87" i="51"/>
  <c r="EU88" i="51"/>
  <c r="EW89" i="51"/>
  <c r="EY90" i="51"/>
  <c r="FA91" i="51"/>
  <c r="FC92" i="51"/>
  <c r="FE93" i="51"/>
  <c r="FG94" i="51"/>
  <c r="FE95" i="51"/>
  <c r="EY96" i="51"/>
  <c r="FC96" i="51"/>
  <c r="FG96" i="51"/>
  <c r="FA97" i="51"/>
  <c r="FE97" i="51"/>
  <c r="FI97" i="51"/>
  <c r="FC98" i="51"/>
  <c r="FG98" i="51"/>
  <c r="FK98" i="51"/>
  <c r="FE99" i="51"/>
  <c r="FI99" i="51"/>
  <c r="FM99" i="51"/>
  <c r="FC100" i="51"/>
  <c r="FG100" i="51"/>
  <c r="FK100" i="51"/>
  <c r="FE101" i="51"/>
  <c r="FI101" i="51"/>
  <c r="FM101" i="51"/>
  <c r="FG102" i="51"/>
  <c r="FK102" i="51"/>
  <c r="FO102" i="51"/>
  <c r="FI103" i="51"/>
  <c r="FM103" i="51"/>
  <c r="FQ103" i="51"/>
  <c r="FG104" i="51"/>
  <c r="FK104" i="51"/>
  <c r="FO104" i="51"/>
  <c r="FI105" i="51"/>
  <c r="FM105" i="51"/>
  <c r="FQ105" i="51"/>
  <c r="FK106" i="51"/>
  <c r="FO106" i="51"/>
  <c r="FS106" i="51"/>
  <c r="FM107" i="51"/>
  <c r="FQ107" i="51"/>
  <c r="FU107" i="51"/>
  <c r="FK108" i="51"/>
  <c r="FO108" i="51"/>
  <c r="FS108" i="51"/>
  <c r="FM109" i="51"/>
  <c r="FQ109" i="51"/>
  <c r="FU109" i="51"/>
  <c r="FO110" i="51"/>
  <c r="FS110" i="51"/>
  <c r="FW110" i="51"/>
  <c r="FQ111" i="51"/>
  <c r="FU111" i="51"/>
  <c r="FY111" i="51"/>
  <c r="EP78" i="51"/>
  <c r="ER79" i="51"/>
  <c r="EQ84" i="51"/>
  <c r="ES85" i="51"/>
  <c r="EU86" i="51"/>
  <c r="EW87" i="51"/>
  <c r="EY88" i="51"/>
  <c r="FA89" i="51"/>
  <c r="FC90" i="51"/>
  <c r="FE91" i="51"/>
  <c r="EZ95" i="51"/>
  <c r="FH95" i="51"/>
  <c r="EZ96" i="51"/>
  <c r="FD96" i="51"/>
  <c r="FH96" i="51"/>
  <c r="FB97" i="51"/>
  <c r="FF97" i="51"/>
  <c r="FJ97" i="51"/>
  <c r="FD98" i="51"/>
  <c r="FH98" i="51"/>
  <c r="FL98" i="51"/>
  <c r="FB99" i="51"/>
  <c r="FF99" i="51"/>
  <c r="FJ99" i="51"/>
  <c r="FD100" i="51"/>
  <c r="FH100" i="51"/>
  <c r="FL100" i="51"/>
  <c r="FF101" i="51"/>
  <c r="FJ101" i="51"/>
  <c r="FN101" i="51"/>
  <c r="FH102" i="51"/>
  <c r="FL102" i="51"/>
  <c r="FP102" i="51"/>
  <c r="FF103" i="51"/>
  <c r="FJ103" i="51"/>
  <c r="FN103" i="51"/>
  <c r="FH104" i="51"/>
  <c r="FL104" i="51"/>
  <c r="FP104" i="51"/>
  <c r="FJ105" i="51"/>
  <c r="FN105" i="51"/>
  <c r="FR105" i="51"/>
  <c r="FL106" i="51"/>
  <c r="FP106" i="51"/>
  <c r="FT106" i="51"/>
  <c r="FJ107" i="51"/>
  <c r="FN107" i="51"/>
  <c r="FR107" i="51"/>
  <c r="FL108" i="51"/>
  <c r="FP108" i="51"/>
  <c r="FT108" i="51"/>
  <c r="FN109" i="51"/>
  <c r="FR109" i="51"/>
  <c r="FV109" i="51"/>
  <c r="FP110" i="51"/>
  <c r="FT110" i="51"/>
  <c r="FX110" i="51"/>
  <c r="FN111" i="51"/>
  <c r="FR111" i="51"/>
  <c r="FV111" i="51"/>
  <c r="EQ82" i="51"/>
  <c r="ES83" i="51"/>
  <c r="EU84" i="51"/>
  <c r="EW85" i="51"/>
  <c r="EY86" i="51"/>
  <c r="FA87" i="51"/>
  <c r="EU92" i="51"/>
  <c r="EW93" i="51"/>
  <c r="EY94" i="51"/>
  <c r="FA95" i="51"/>
  <c r="FI95" i="51"/>
  <c r="FA96" i="51"/>
  <c r="FE96" i="51"/>
  <c r="FI96" i="51"/>
  <c r="FC97" i="51"/>
  <c r="FG97" i="51"/>
  <c r="FK97" i="51"/>
  <c r="FA98" i="51"/>
  <c r="FE98" i="51"/>
  <c r="FI98" i="51"/>
  <c r="FC99" i="51"/>
  <c r="FG99" i="51"/>
  <c r="FK99" i="51"/>
  <c r="FE100" i="51"/>
  <c r="FI100" i="51"/>
  <c r="FM100" i="51"/>
  <c r="FG101" i="51"/>
  <c r="FK101" i="51"/>
  <c r="FO101" i="51"/>
  <c r="FE102" i="51"/>
  <c r="FI102" i="51"/>
  <c r="FM102" i="51"/>
  <c r="FG103" i="51"/>
  <c r="FK103" i="51"/>
  <c r="FO103" i="51"/>
  <c r="FI104" i="51"/>
  <c r="FM104" i="51"/>
  <c r="FQ104" i="51"/>
  <c r="FK105" i="51"/>
  <c r="FO105" i="51"/>
  <c r="FS105" i="51"/>
  <c r="FI106" i="51"/>
  <c r="FM106" i="51"/>
  <c r="FQ106" i="51"/>
  <c r="FK107" i="51"/>
  <c r="FO107" i="51"/>
  <c r="FS107" i="51"/>
  <c r="FM108" i="51"/>
  <c r="FQ108" i="51"/>
  <c r="FU108" i="51"/>
  <c r="FO109" i="51"/>
  <c r="FS109" i="51"/>
  <c r="FW109" i="51"/>
  <c r="FM110" i="51"/>
  <c r="FQ110" i="51"/>
  <c r="FU110" i="51"/>
  <c r="FO111" i="51"/>
  <c r="FS111" i="51"/>
  <c r="FW111" i="51"/>
  <c r="EQ88" i="51"/>
  <c r="ES89" i="51"/>
  <c r="EU90" i="51"/>
  <c r="EW91" i="51"/>
  <c r="EY92" i="51"/>
  <c r="FA93" i="51"/>
  <c r="FC94" i="51"/>
  <c r="FB96" i="51"/>
  <c r="FD97" i="51"/>
  <c r="FF98" i="51"/>
  <c r="FH99" i="51"/>
  <c r="FJ100" i="51"/>
  <c r="FL101" i="51"/>
  <c r="FN102" i="51"/>
  <c r="FP103" i="51"/>
  <c r="FR104" i="51"/>
  <c r="FL109" i="51"/>
  <c r="FN110" i="51"/>
  <c r="FP111" i="51"/>
  <c r="FR112" i="51"/>
  <c r="FV112" i="51"/>
  <c r="FZ112" i="51"/>
  <c r="EQ80" i="51"/>
  <c r="ES81" i="51"/>
  <c r="EU82" i="51"/>
  <c r="EW83" i="51"/>
  <c r="FF96" i="51"/>
  <c r="FH97" i="51"/>
  <c r="FJ98" i="51"/>
  <c r="FL99" i="51"/>
  <c r="FN100" i="51"/>
  <c r="FH105" i="51"/>
  <c r="FJ106" i="51"/>
  <c r="FL107" i="51"/>
  <c r="FN108" i="51"/>
  <c r="FP109" i="51"/>
  <c r="FR110" i="51"/>
  <c r="FT111" i="51"/>
  <c r="FO112" i="51"/>
  <c r="FJ96" i="51"/>
  <c r="FD101" i="51"/>
  <c r="FF102" i="51"/>
  <c r="FH103" i="51"/>
  <c r="FJ104" i="51"/>
  <c r="FL105" i="51"/>
  <c r="FN106" i="51"/>
  <c r="FP107" i="51"/>
  <c r="FR108" i="51"/>
  <c r="FT109" i="51"/>
  <c r="FV110" i="51"/>
  <c r="FX111" i="51"/>
  <c r="FP112" i="51"/>
  <c r="FT112" i="51"/>
  <c r="FX112" i="51"/>
  <c r="FD95" i="51"/>
  <c r="EZ97" i="51"/>
  <c r="FB98" i="51"/>
  <c r="FD99" i="51"/>
  <c r="FF100" i="51"/>
  <c r="FH101" i="51"/>
  <c r="FJ102" i="51"/>
  <c r="FL103" i="51"/>
  <c r="FN104" i="51"/>
  <c r="FP105" i="51"/>
  <c r="FR106" i="51"/>
  <c r="FT107" i="51"/>
  <c r="FV108" i="51"/>
  <c r="FW112" i="51"/>
  <c r="FQ113" i="51"/>
  <c r="FU113" i="51"/>
  <c r="FY113" i="51"/>
  <c r="FS114" i="51"/>
  <c r="FW114" i="51"/>
  <c r="GA114" i="51"/>
  <c r="FS116" i="51"/>
  <c r="FW116" i="51"/>
  <c r="GA116" i="51"/>
  <c r="FU117" i="51"/>
  <c r="FY117" i="51"/>
  <c r="GC117" i="51"/>
  <c r="FW118" i="51"/>
  <c r="GA118" i="51"/>
  <c r="GE118" i="51"/>
  <c r="FY119" i="51"/>
  <c r="GC119" i="51"/>
  <c r="GG119" i="51"/>
  <c r="FW120" i="51"/>
  <c r="GA120" i="51"/>
  <c r="GE120" i="51"/>
  <c r="FY121" i="51"/>
  <c r="GC121" i="51"/>
  <c r="GG121" i="51"/>
  <c r="GA122" i="51"/>
  <c r="GE122" i="51"/>
  <c r="GI122" i="51"/>
  <c r="FQ112" i="51"/>
  <c r="FY112" i="51"/>
  <c r="FR113" i="51"/>
  <c r="FV113" i="51"/>
  <c r="FZ113" i="51"/>
  <c r="FT114" i="51"/>
  <c r="FX114" i="51"/>
  <c r="GB114" i="51"/>
  <c r="FT116" i="51"/>
  <c r="FX116" i="51"/>
  <c r="GB116" i="51"/>
  <c r="FV117" i="51"/>
  <c r="FZ117" i="51"/>
  <c r="GD117" i="51"/>
  <c r="FX118" i="51"/>
  <c r="GB118" i="51"/>
  <c r="GF118" i="51"/>
  <c r="FV119" i="51"/>
  <c r="FZ119" i="51"/>
  <c r="GD119" i="51"/>
  <c r="FX120" i="51"/>
  <c r="GB120" i="51"/>
  <c r="GF120" i="51"/>
  <c r="FZ121" i="51"/>
  <c r="GD121" i="51"/>
  <c r="GH121" i="51"/>
  <c r="GB122" i="51"/>
  <c r="GF122" i="51"/>
  <c r="GJ122" i="51"/>
  <c r="FS112" i="51"/>
  <c r="FS113" i="51"/>
  <c r="FW113" i="51"/>
  <c r="GA113" i="51"/>
  <c r="FQ114" i="51"/>
  <c r="FU114" i="51"/>
  <c r="FY114" i="51"/>
  <c r="FU116" i="51"/>
  <c r="FY116" i="51"/>
  <c r="GC116" i="51"/>
  <c r="FW117" i="51"/>
  <c r="GA117" i="51"/>
  <c r="GE117" i="51"/>
  <c r="FU118" i="51"/>
  <c r="FY118" i="51"/>
  <c r="GC118" i="51"/>
  <c r="FW119" i="51"/>
  <c r="GA119" i="51"/>
  <c r="GE119" i="51"/>
  <c r="FY120" i="51"/>
  <c r="GC120" i="51"/>
  <c r="GG120" i="51"/>
  <c r="GA121" i="51"/>
  <c r="GE121" i="51"/>
  <c r="GI121" i="51"/>
  <c r="FY122" i="51"/>
  <c r="GC122" i="51"/>
  <c r="GG122" i="51"/>
  <c r="FU112" i="51"/>
  <c r="FP113" i="51"/>
  <c r="FT113" i="51"/>
  <c r="FX113" i="51"/>
  <c r="FR114" i="51"/>
  <c r="FV114" i="51"/>
  <c r="FZ114" i="51"/>
  <c r="FV116" i="51"/>
  <c r="FZ116" i="51"/>
  <c r="GD116" i="51"/>
  <c r="FT117" i="51"/>
  <c r="FX117" i="51"/>
  <c r="GB117" i="51"/>
  <c r="FV118" i="51"/>
  <c r="FZ118" i="51"/>
  <c r="GD118" i="51"/>
  <c r="FX119" i="51"/>
  <c r="GB119" i="51"/>
  <c r="GF119" i="51"/>
  <c r="FZ120" i="51"/>
  <c r="GD120" i="51"/>
  <c r="GH120" i="51"/>
  <c r="FX121" i="51"/>
  <c r="GB121" i="51"/>
  <c r="GF121" i="51"/>
  <c r="FZ122" i="51"/>
  <c r="GD122" i="51"/>
  <c r="GH122" i="51"/>
  <c r="GB123" i="51"/>
  <c r="GF123" i="51"/>
  <c r="GJ123" i="51"/>
  <c r="GD124" i="51"/>
  <c r="GH124" i="51"/>
  <c r="GL124" i="51"/>
  <c r="GB125" i="51"/>
  <c r="GF125" i="51"/>
  <c r="GJ125" i="51"/>
  <c r="GD126" i="51"/>
  <c r="GH126" i="51"/>
  <c r="GL126" i="51"/>
  <c r="GF127" i="51"/>
  <c r="GJ127" i="51"/>
  <c r="GN127" i="51"/>
  <c r="GH128" i="51"/>
  <c r="GL128" i="51"/>
  <c r="GP128" i="51"/>
  <c r="GF129" i="51"/>
  <c r="GJ129" i="51"/>
  <c r="GN129" i="51"/>
  <c r="GH130" i="51"/>
  <c r="GL130" i="51"/>
  <c r="GP130" i="51"/>
  <c r="GJ131" i="51"/>
  <c r="GN131" i="51"/>
  <c r="GR131" i="51"/>
  <c r="GL132" i="51"/>
  <c r="GP132" i="51"/>
  <c r="GT132" i="51"/>
  <c r="GJ133" i="51"/>
  <c r="GN133" i="51"/>
  <c r="GR133" i="51"/>
  <c r="GL134" i="51"/>
  <c r="GP134" i="51"/>
  <c r="GT134" i="51"/>
  <c r="GN135" i="51"/>
  <c r="GR135" i="51"/>
  <c r="GV135" i="51"/>
  <c r="GP136" i="51"/>
  <c r="GT136" i="51"/>
  <c r="GX136" i="51"/>
  <c r="GN137" i="51"/>
  <c r="GR137" i="51"/>
  <c r="GV137" i="51"/>
  <c r="GP138" i="51"/>
  <c r="GT138" i="51"/>
  <c r="GX138" i="51"/>
  <c r="GR139" i="51"/>
  <c r="GV139" i="51"/>
  <c r="GT140" i="51"/>
  <c r="GX140" i="51"/>
  <c r="GR141" i="51"/>
  <c r="GV141" i="51"/>
  <c r="GT142" i="51"/>
  <c r="GX142" i="51"/>
  <c r="GV143" i="51"/>
  <c r="GX144" i="51"/>
  <c r="GV145" i="51"/>
  <c r="GC123" i="51"/>
  <c r="GG123" i="51"/>
  <c r="GK123" i="51"/>
  <c r="GA124" i="51"/>
  <c r="GE124" i="51"/>
  <c r="GI124" i="51"/>
  <c r="GC125" i="51"/>
  <c r="GG125" i="51"/>
  <c r="GK125" i="51"/>
  <c r="GE126" i="51"/>
  <c r="GI126" i="51"/>
  <c r="GM126" i="51"/>
  <c r="GG127" i="51"/>
  <c r="GK127" i="51"/>
  <c r="GO127" i="51"/>
  <c r="GE128" i="51"/>
  <c r="GI128" i="51"/>
  <c r="GM128" i="51"/>
  <c r="GG129" i="51"/>
  <c r="GK129" i="51"/>
  <c r="GO129" i="51"/>
  <c r="GI130" i="51"/>
  <c r="GM130" i="51"/>
  <c r="GQ130" i="51"/>
  <c r="GK131" i="51"/>
  <c r="GO131" i="51"/>
  <c r="GS131" i="51"/>
  <c r="GI132" i="51"/>
  <c r="GM132" i="51"/>
  <c r="GQ132" i="51"/>
  <c r="GK133" i="51"/>
  <c r="GO133" i="51"/>
  <c r="GS133" i="51"/>
  <c r="GM134" i="51"/>
  <c r="GQ134" i="51"/>
  <c r="GU134" i="51"/>
  <c r="GO135" i="51"/>
  <c r="GS135" i="51"/>
  <c r="GW135" i="51"/>
  <c r="GM136" i="51"/>
  <c r="GQ136" i="51"/>
  <c r="GU136" i="51"/>
  <c r="GO137" i="51"/>
  <c r="GS137" i="51"/>
  <c r="GW137" i="51"/>
  <c r="GQ138" i="51"/>
  <c r="GU138" i="51"/>
  <c r="GY138" i="51"/>
  <c r="GS139" i="51"/>
  <c r="GW139" i="51"/>
  <c r="GQ140" i="51"/>
  <c r="GU140" i="51"/>
  <c r="GY140" i="51"/>
  <c r="GS141" i="51"/>
  <c r="GW141" i="51"/>
  <c r="GU142" i="51"/>
  <c r="GY142" i="51"/>
  <c r="GW143" i="51"/>
  <c r="GU144" i="51"/>
  <c r="GY144" i="51"/>
  <c r="GW145" i="51"/>
  <c r="FZ123" i="51"/>
  <c r="GD123" i="51"/>
  <c r="GH123" i="51"/>
  <c r="GB124" i="51"/>
  <c r="GF124" i="51"/>
  <c r="GJ124" i="51"/>
  <c r="GD125" i="51"/>
  <c r="GH125" i="51"/>
  <c r="GL125" i="51"/>
  <c r="GF126" i="51"/>
  <c r="GJ126" i="51"/>
  <c r="GN126" i="51"/>
  <c r="GD127" i="51"/>
  <c r="GH127" i="51"/>
  <c r="GL127" i="51"/>
  <c r="GF128" i="51"/>
  <c r="GJ128" i="51"/>
  <c r="GN128" i="51"/>
  <c r="GH129" i="51"/>
  <c r="GL129" i="51"/>
  <c r="GP129" i="51"/>
  <c r="GJ130" i="51"/>
  <c r="GN130" i="51"/>
  <c r="GR130" i="51"/>
  <c r="GH131" i="51"/>
  <c r="GL131" i="51"/>
  <c r="GP131" i="51"/>
  <c r="GJ132" i="51"/>
  <c r="GN132" i="51"/>
  <c r="GR132" i="51"/>
  <c r="GL133" i="51"/>
  <c r="GP133" i="51"/>
  <c r="GT133" i="51"/>
  <c r="GN134" i="51"/>
  <c r="GR134" i="51"/>
  <c r="GV134" i="51"/>
  <c r="GL135" i="51"/>
  <c r="GP135" i="51"/>
  <c r="GT135" i="51"/>
  <c r="GN136" i="51"/>
  <c r="GR136" i="51"/>
  <c r="GV136" i="51"/>
  <c r="GP137" i="51"/>
  <c r="GT137" i="51"/>
  <c r="GX137" i="51"/>
  <c r="GR138" i="51"/>
  <c r="GV138" i="51"/>
  <c r="GP139" i="51"/>
  <c r="GT139" i="51"/>
  <c r="GX139" i="51"/>
  <c r="GR140" i="51"/>
  <c r="GV140" i="51"/>
  <c r="GT141" i="51"/>
  <c r="GX141" i="51"/>
  <c r="GV142" i="51"/>
  <c r="GT143" i="51"/>
  <c r="GX143" i="51"/>
  <c r="GV144" i="51"/>
  <c r="GX145" i="51"/>
  <c r="GA123" i="51"/>
  <c r="GE123" i="51"/>
  <c r="GI123" i="51"/>
  <c r="GC124" i="51"/>
  <c r="GG124" i="51"/>
  <c r="GK124" i="51"/>
  <c r="GE125" i="51"/>
  <c r="GI125" i="51"/>
  <c r="GM125" i="51"/>
  <c r="GC126" i="51"/>
  <c r="GG126" i="51"/>
  <c r="GK126" i="51"/>
  <c r="GE127" i="51"/>
  <c r="GI127" i="51"/>
  <c r="GM127" i="51"/>
  <c r="GG128" i="51"/>
  <c r="GK128" i="51"/>
  <c r="GO128" i="51"/>
  <c r="GI129" i="51"/>
  <c r="GM129" i="51"/>
  <c r="GQ129" i="51"/>
  <c r="GG130" i="51"/>
  <c r="GK130" i="51"/>
  <c r="GO130" i="51"/>
  <c r="GI131" i="51"/>
  <c r="GM131" i="51"/>
  <c r="GQ131" i="51"/>
  <c r="GK132" i="51"/>
  <c r="GO132" i="51"/>
  <c r="GS132" i="51"/>
  <c r="GM133" i="51"/>
  <c r="GQ133" i="51"/>
  <c r="GU133" i="51"/>
  <c r="GK134" i="51"/>
  <c r="GO134" i="51"/>
  <c r="GS134" i="51"/>
  <c r="GM135" i="51"/>
  <c r="GQ135" i="51"/>
  <c r="GU135" i="51"/>
  <c r="GO136" i="51"/>
  <c r="GS136" i="51"/>
  <c r="GW136" i="51"/>
  <c r="GQ137" i="51"/>
  <c r="GU137" i="51"/>
  <c r="GY137" i="51"/>
  <c r="GO138" i="51"/>
  <c r="GS138" i="51"/>
  <c r="GW138" i="51"/>
  <c r="GQ139" i="51"/>
  <c r="GU139" i="51"/>
  <c r="GY139" i="51"/>
  <c r="GS140" i="51"/>
  <c r="GW140" i="51"/>
  <c r="GU141" i="51"/>
  <c r="GY141" i="51"/>
  <c r="GS142" i="51"/>
  <c r="GW142" i="51"/>
  <c r="GU143" i="51"/>
  <c r="GY143" i="51"/>
  <c r="GW144" i="51"/>
  <c r="GY146" i="51"/>
  <c r="GY148" i="51"/>
  <c r="EO76" i="51"/>
  <c r="EO80" i="51"/>
  <c r="EO84" i="51"/>
  <c r="GY145" i="51"/>
  <c r="GX147" i="51"/>
  <c r="EO77" i="51"/>
  <c r="EO81" i="51"/>
  <c r="EO85" i="51"/>
  <c r="GW146" i="51"/>
  <c r="GY147" i="51"/>
  <c r="EO78" i="51"/>
  <c r="EO82" i="51"/>
  <c r="EO86" i="51"/>
  <c r="GX146" i="51"/>
  <c r="EO75" i="51"/>
  <c r="EO79" i="51"/>
  <c r="EO83" i="51"/>
  <c r="ER31" i="51"/>
  <c r="EP32" i="51"/>
  <c r="ET32" i="51"/>
  <c r="ER33" i="51"/>
  <c r="EP34" i="51"/>
  <c r="ET34" i="51"/>
  <c r="ES31" i="51"/>
  <c r="EQ32" i="51"/>
  <c r="ES33" i="51"/>
  <c r="EQ34" i="51"/>
  <c r="EU34" i="51"/>
  <c r="EP31" i="51"/>
  <c r="ER32" i="51"/>
  <c r="EP33" i="51"/>
  <c r="ET33" i="51"/>
  <c r="ER34" i="51"/>
  <c r="EV34" i="51"/>
  <c r="EQ33" i="51"/>
  <c r="ES34" i="51"/>
  <c r="ER35" i="51"/>
  <c r="EV35" i="51"/>
  <c r="EP36" i="51"/>
  <c r="ET36" i="51"/>
  <c r="EX36" i="51"/>
  <c r="ER37" i="51"/>
  <c r="EV37" i="51"/>
  <c r="EP38" i="51"/>
  <c r="ET38" i="51"/>
  <c r="EX38" i="51"/>
  <c r="ER39" i="51"/>
  <c r="EV39" i="51"/>
  <c r="EZ39" i="51"/>
  <c r="ET40" i="51"/>
  <c r="EX40" i="51"/>
  <c r="FB40" i="51"/>
  <c r="ER41" i="51"/>
  <c r="EV41" i="51"/>
  <c r="EZ41" i="51"/>
  <c r="ET42" i="51"/>
  <c r="EX42" i="51"/>
  <c r="FB42" i="51"/>
  <c r="EV43" i="51"/>
  <c r="EZ43" i="51"/>
  <c r="FD43" i="51"/>
  <c r="EQ31" i="51"/>
  <c r="ES32" i="51"/>
  <c r="EU33" i="51"/>
  <c r="ES35" i="51"/>
  <c r="EW35" i="51"/>
  <c r="EQ36" i="51"/>
  <c r="EU36" i="51"/>
  <c r="ES37" i="51"/>
  <c r="EW37" i="51"/>
  <c r="EQ38" i="51"/>
  <c r="EU38" i="51"/>
  <c r="EY38" i="51"/>
  <c r="ES39" i="51"/>
  <c r="EW39" i="51"/>
  <c r="FA39" i="51"/>
  <c r="EQ40" i="51"/>
  <c r="EU40" i="51"/>
  <c r="EY40" i="51"/>
  <c r="ES41" i="51"/>
  <c r="EW41" i="51"/>
  <c r="FA41" i="51"/>
  <c r="EU42" i="51"/>
  <c r="EY42" i="51"/>
  <c r="FC42" i="51"/>
  <c r="EW43" i="51"/>
  <c r="FA43" i="51"/>
  <c r="FE43" i="51"/>
  <c r="EP35" i="51"/>
  <c r="ET35" i="51"/>
  <c r="ER36" i="51"/>
  <c r="EV36" i="51"/>
  <c r="EP37" i="51"/>
  <c r="ET37" i="51"/>
  <c r="EX37" i="51"/>
  <c r="ER38" i="51"/>
  <c r="EV38" i="51"/>
  <c r="EZ38" i="51"/>
  <c r="EP39" i="51"/>
  <c r="ET39" i="51"/>
  <c r="EX39" i="51"/>
  <c r="ER40" i="51"/>
  <c r="EV40" i="51"/>
  <c r="EZ40" i="51"/>
  <c r="ET41" i="51"/>
  <c r="EX41" i="51"/>
  <c r="FB41" i="51"/>
  <c r="EV42" i="51"/>
  <c r="EZ42" i="51"/>
  <c r="FD42" i="51"/>
  <c r="ET43" i="51"/>
  <c r="EX43" i="51"/>
  <c r="FB43" i="51"/>
  <c r="EU35" i="51"/>
  <c r="EW36" i="51"/>
  <c r="EY37" i="51"/>
  <c r="ES42" i="51"/>
  <c r="EU43" i="51"/>
  <c r="EX44" i="51"/>
  <c r="FB44" i="51"/>
  <c r="FF44" i="51"/>
  <c r="EV45" i="51"/>
  <c r="EZ45" i="51"/>
  <c r="FD45" i="51"/>
  <c r="EX46" i="51"/>
  <c r="FB46" i="51"/>
  <c r="FF46" i="51"/>
  <c r="EZ47" i="51"/>
  <c r="FD47" i="51"/>
  <c r="FH47" i="51"/>
  <c r="FB48" i="51"/>
  <c r="FF48" i="51"/>
  <c r="FJ48" i="51"/>
  <c r="EZ49" i="51"/>
  <c r="FD49" i="51"/>
  <c r="FH49" i="51"/>
  <c r="FB50" i="51"/>
  <c r="FF50" i="51"/>
  <c r="FJ50" i="51"/>
  <c r="FD51" i="51"/>
  <c r="FH51" i="51"/>
  <c r="FL51" i="51"/>
  <c r="FF52" i="51"/>
  <c r="EQ39" i="51"/>
  <c r="ES40" i="51"/>
  <c r="EU41" i="51"/>
  <c r="EW42" i="51"/>
  <c r="EY43" i="51"/>
  <c r="EU44" i="51"/>
  <c r="EY44" i="51"/>
  <c r="FC44" i="51"/>
  <c r="EW45" i="51"/>
  <c r="FA45" i="51"/>
  <c r="FE45" i="51"/>
  <c r="EY46" i="51"/>
  <c r="FC46" i="51"/>
  <c r="FG46" i="51"/>
  <c r="FA47" i="51"/>
  <c r="FE47" i="51"/>
  <c r="FI47" i="51"/>
  <c r="EY48" i="51"/>
  <c r="FC48" i="51"/>
  <c r="FG48" i="51"/>
  <c r="FA49" i="51"/>
  <c r="FE49" i="51"/>
  <c r="FI49" i="51"/>
  <c r="FC50" i="51"/>
  <c r="FG50" i="51"/>
  <c r="FK50" i="51"/>
  <c r="FE51" i="51"/>
  <c r="FI51" i="51"/>
  <c r="FM51" i="51"/>
  <c r="FC52" i="51"/>
  <c r="EQ37" i="51"/>
  <c r="ES38" i="51"/>
  <c r="EU39" i="51"/>
  <c r="EW40" i="51"/>
  <c r="EY41" i="51"/>
  <c r="FA42" i="51"/>
  <c r="FC43" i="51"/>
  <c r="EV44" i="51"/>
  <c r="EZ44" i="51"/>
  <c r="FD44" i="51"/>
  <c r="EX45" i="51"/>
  <c r="FB45" i="51"/>
  <c r="FF45" i="51"/>
  <c r="EZ46" i="51"/>
  <c r="FD46" i="51"/>
  <c r="FH46" i="51"/>
  <c r="EX47" i="51"/>
  <c r="FB47" i="51"/>
  <c r="FF47" i="51"/>
  <c r="EZ48" i="51"/>
  <c r="FD48" i="51"/>
  <c r="FH48" i="51"/>
  <c r="FB49" i="51"/>
  <c r="FF49" i="51"/>
  <c r="FJ49" i="51"/>
  <c r="FD50" i="51"/>
  <c r="FH50" i="51"/>
  <c r="FL50" i="51"/>
  <c r="FB51" i="51"/>
  <c r="FF51" i="51"/>
  <c r="FJ51" i="51"/>
  <c r="FD52" i="51"/>
  <c r="FH52" i="51"/>
  <c r="EW46" i="51"/>
  <c r="EY47" i="51"/>
  <c r="FA48" i="51"/>
  <c r="FC49" i="51"/>
  <c r="FE50" i="51"/>
  <c r="FG51" i="51"/>
  <c r="FG52" i="51"/>
  <c r="FL52" i="51"/>
  <c r="FF53" i="51"/>
  <c r="FJ53" i="51"/>
  <c r="FN53" i="51"/>
  <c r="FH54" i="51"/>
  <c r="FL54" i="51"/>
  <c r="FP54" i="51"/>
  <c r="FF55" i="51"/>
  <c r="FJ55" i="51"/>
  <c r="FN55" i="51"/>
  <c r="FH56" i="51"/>
  <c r="FL56" i="51"/>
  <c r="FP56" i="51"/>
  <c r="FJ57" i="51"/>
  <c r="FN57" i="51"/>
  <c r="FR57" i="51"/>
  <c r="FL58" i="51"/>
  <c r="FP58" i="51"/>
  <c r="FT58" i="51"/>
  <c r="FJ59" i="51"/>
  <c r="FN59" i="51"/>
  <c r="FR59" i="51"/>
  <c r="FL60" i="51"/>
  <c r="FP60" i="51"/>
  <c r="FT60" i="51"/>
  <c r="EQ35" i="51"/>
  <c r="ES36" i="51"/>
  <c r="EU37" i="51"/>
  <c r="EW38" i="51"/>
  <c r="EY39" i="51"/>
  <c r="FA40" i="51"/>
  <c r="FC41" i="51"/>
  <c r="EW44" i="51"/>
  <c r="EY45" i="51"/>
  <c r="FA46" i="51"/>
  <c r="FC47" i="51"/>
  <c r="FE48" i="51"/>
  <c r="FG49" i="51"/>
  <c r="FI50" i="51"/>
  <c r="FK51" i="51"/>
  <c r="FI52" i="51"/>
  <c r="FM52" i="51"/>
  <c r="FG53" i="51"/>
  <c r="FK53" i="51"/>
  <c r="FO53" i="51"/>
  <c r="FE54" i="51"/>
  <c r="FI54" i="51"/>
  <c r="FM54" i="51"/>
  <c r="FG55" i="51"/>
  <c r="FK55" i="51"/>
  <c r="FO55" i="51"/>
  <c r="FI56" i="51"/>
  <c r="FM56" i="51"/>
  <c r="FQ56" i="51"/>
  <c r="FK57" i="51"/>
  <c r="FO57" i="51"/>
  <c r="FS57" i="51"/>
  <c r="FI58" i="51"/>
  <c r="FM58" i="51"/>
  <c r="FQ58" i="51"/>
  <c r="FK59" i="51"/>
  <c r="FO59" i="51"/>
  <c r="FS59" i="51"/>
  <c r="FM60" i="51"/>
  <c r="FQ60" i="51"/>
  <c r="FU60" i="51"/>
  <c r="FA44" i="51"/>
  <c r="FC45" i="51"/>
  <c r="FE46" i="51"/>
  <c r="FG47" i="51"/>
  <c r="FI48" i="51"/>
  <c r="FK49" i="51"/>
  <c r="FJ52" i="51"/>
  <c r="FN52" i="51"/>
  <c r="FD53" i="51"/>
  <c r="FH53" i="51"/>
  <c r="FL53" i="51"/>
  <c r="FF54" i="51"/>
  <c r="FJ54" i="51"/>
  <c r="FN54" i="51"/>
  <c r="FH55" i="51"/>
  <c r="FL55" i="51"/>
  <c r="FP55" i="51"/>
  <c r="FJ56" i="51"/>
  <c r="FN56" i="51"/>
  <c r="FR56" i="51"/>
  <c r="FH57" i="51"/>
  <c r="FL57" i="51"/>
  <c r="FP57" i="51"/>
  <c r="FJ58" i="51"/>
  <c r="FN58" i="51"/>
  <c r="FR58" i="51"/>
  <c r="FL59" i="51"/>
  <c r="FP59" i="51"/>
  <c r="FA50" i="51"/>
  <c r="FC51" i="51"/>
  <c r="FE52" i="51"/>
  <c r="FI53" i="51"/>
  <c r="FK54" i="51"/>
  <c r="FM55" i="51"/>
  <c r="FO56" i="51"/>
  <c r="FQ57" i="51"/>
  <c r="FS58" i="51"/>
  <c r="FT59" i="51"/>
  <c r="FN60" i="51"/>
  <c r="FV60" i="51"/>
  <c r="FM61" i="51"/>
  <c r="FQ61" i="51"/>
  <c r="FU61" i="51"/>
  <c r="FO62" i="51"/>
  <c r="FS62" i="51"/>
  <c r="FW62" i="51"/>
  <c r="FQ63" i="51"/>
  <c r="FU63" i="51"/>
  <c r="FY63" i="51"/>
  <c r="FO64" i="51"/>
  <c r="FS64" i="51"/>
  <c r="FW64" i="51"/>
  <c r="FQ65" i="51"/>
  <c r="FU65" i="51"/>
  <c r="FY65" i="51"/>
  <c r="FS66" i="51"/>
  <c r="FW66" i="51"/>
  <c r="GA66" i="51"/>
  <c r="FU67" i="51"/>
  <c r="FY67" i="51"/>
  <c r="GC67" i="51"/>
  <c r="FS68" i="51"/>
  <c r="FW68" i="51"/>
  <c r="GA68" i="51"/>
  <c r="FU69" i="51"/>
  <c r="FY69" i="51"/>
  <c r="GC69" i="51"/>
  <c r="FW70" i="51"/>
  <c r="GA70" i="51"/>
  <c r="GE70" i="51"/>
  <c r="FY71" i="51"/>
  <c r="GC71" i="51"/>
  <c r="GG71" i="51"/>
  <c r="FW72" i="51"/>
  <c r="GA72" i="51"/>
  <c r="GE72" i="51"/>
  <c r="FY73" i="51"/>
  <c r="GC73" i="51"/>
  <c r="GG73" i="51"/>
  <c r="GA74" i="51"/>
  <c r="GE74" i="51"/>
  <c r="GI74" i="51"/>
  <c r="GC75" i="51"/>
  <c r="GG75" i="51"/>
  <c r="GK75" i="51"/>
  <c r="GA76" i="51"/>
  <c r="GE76" i="51"/>
  <c r="GI76" i="51"/>
  <c r="GC77" i="51"/>
  <c r="GG77" i="51"/>
  <c r="GK77" i="51"/>
  <c r="GE78" i="51"/>
  <c r="GI78" i="51"/>
  <c r="GM78" i="51"/>
  <c r="FE44" i="51"/>
  <c r="FG45" i="51"/>
  <c r="FK52" i="51"/>
  <c r="FM53" i="51"/>
  <c r="FO54" i="51"/>
  <c r="FQ55" i="51"/>
  <c r="FU59" i="51"/>
  <c r="FO60" i="51"/>
  <c r="FN61" i="51"/>
  <c r="FR61" i="51"/>
  <c r="FV61" i="51"/>
  <c r="FP62" i="51"/>
  <c r="FT62" i="51"/>
  <c r="FX62" i="51"/>
  <c r="FN63" i="51"/>
  <c r="FR63" i="51"/>
  <c r="FV63" i="51"/>
  <c r="FP64" i="51"/>
  <c r="FT64" i="51"/>
  <c r="FX64" i="51"/>
  <c r="FR65" i="51"/>
  <c r="FV65" i="51"/>
  <c r="FZ65" i="51"/>
  <c r="FT66" i="51"/>
  <c r="FX66" i="51"/>
  <c r="GB66" i="51"/>
  <c r="FR67" i="51"/>
  <c r="FV67" i="51"/>
  <c r="FZ67" i="51"/>
  <c r="FT68" i="51"/>
  <c r="FX68" i="51"/>
  <c r="GB68" i="51"/>
  <c r="FV69" i="51"/>
  <c r="FZ69" i="51"/>
  <c r="GD69" i="51"/>
  <c r="FX70" i="51"/>
  <c r="GB70" i="51"/>
  <c r="GF70" i="51"/>
  <c r="FV71" i="51"/>
  <c r="FZ71" i="51"/>
  <c r="GD71" i="51"/>
  <c r="FX72" i="51"/>
  <c r="GB72" i="51"/>
  <c r="GF72" i="51"/>
  <c r="FZ73" i="51"/>
  <c r="GD73" i="51"/>
  <c r="GH73" i="51"/>
  <c r="GB74" i="51"/>
  <c r="GF74" i="51"/>
  <c r="GJ74" i="51"/>
  <c r="FZ75" i="51"/>
  <c r="GD75" i="51"/>
  <c r="GH75" i="51"/>
  <c r="GB76" i="51"/>
  <c r="GF76" i="51"/>
  <c r="GJ76" i="51"/>
  <c r="GD77" i="51"/>
  <c r="GH77" i="51"/>
  <c r="GL77" i="51"/>
  <c r="GF78" i="51"/>
  <c r="GJ78" i="51"/>
  <c r="GN78" i="51"/>
  <c r="FG56" i="51"/>
  <c r="FI57" i="51"/>
  <c r="FK58" i="51"/>
  <c r="FM59" i="51"/>
  <c r="FR60" i="51"/>
  <c r="FO61" i="51"/>
  <c r="FS61" i="51"/>
  <c r="FW61" i="51"/>
  <c r="FM62" i="51"/>
  <c r="FQ62" i="51"/>
  <c r="FU62" i="51"/>
  <c r="FO63" i="51"/>
  <c r="FS63" i="51"/>
  <c r="FW63" i="51"/>
  <c r="FQ64" i="51"/>
  <c r="FU64" i="51"/>
  <c r="FY64" i="51"/>
  <c r="FS65" i="51"/>
  <c r="FW65" i="51"/>
  <c r="GA65" i="51"/>
  <c r="FQ66" i="51"/>
  <c r="FU66" i="51"/>
  <c r="FY66" i="51"/>
  <c r="FS67" i="51"/>
  <c r="FW67" i="51"/>
  <c r="GA67" i="51"/>
  <c r="FU68" i="51"/>
  <c r="FY68" i="51"/>
  <c r="GC68" i="51"/>
  <c r="FW69" i="51"/>
  <c r="GA69" i="51"/>
  <c r="GE69" i="51"/>
  <c r="FU70" i="51"/>
  <c r="FY70" i="51"/>
  <c r="GC70" i="51"/>
  <c r="FW71" i="51"/>
  <c r="GA71" i="51"/>
  <c r="GE71" i="51"/>
  <c r="FY72" i="51"/>
  <c r="GC72" i="51"/>
  <c r="GG72" i="51"/>
  <c r="GA73" i="51"/>
  <c r="GE73" i="51"/>
  <c r="GI73" i="51"/>
  <c r="FY74" i="51"/>
  <c r="GC74" i="51"/>
  <c r="GG74" i="51"/>
  <c r="GA75" i="51"/>
  <c r="GE75" i="51"/>
  <c r="GI75" i="51"/>
  <c r="GC76" i="51"/>
  <c r="GG76" i="51"/>
  <c r="GK76" i="51"/>
  <c r="GE77" i="51"/>
  <c r="GI77" i="51"/>
  <c r="GM77" i="51"/>
  <c r="GC78" i="51"/>
  <c r="GG78" i="51"/>
  <c r="GK78" i="51"/>
  <c r="FE53" i="51"/>
  <c r="FG54" i="51"/>
  <c r="FI55" i="51"/>
  <c r="FK56" i="51"/>
  <c r="FM57" i="51"/>
  <c r="FO58" i="51"/>
  <c r="FQ59" i="51"/>
  <c r="FS60" i="51"/>
  <c r="FP65" i="51"/>
  <c r="FR66" i="51"/>
  <c r="FT67" i="51"/>
  <c r="FV68" i="51"/>
  <c r="FX69" i="51"/>
  <c r="FZ70" i="51"/>
  <c r="GB71" i="51"/>
  <c r="GD72" i="51"/>
  <c r="GF73" i="51"/>
  <c r="GH74" i="51"/>
  <c r="GJ75" i="51"/>
  <c r="GL76" i="51"/>
  <c r="GD79" i="51"/>
  <c r="GH79" i="51"/>
  <c r="GL79" i="51"/>
  <c r="GF80" i="51"/>
  <c r="GJ80" i="51"/>
  <c r="GN80" i="51"/>
  <c r="GH81" i="51"/>
  <c r="GL81" i="51"/>
  <c r="GP81" i="51"/>
  <c r="GJ82" i="51"/>
  <c r="GN82" i="51"/>
  <c r="GR82" i="51"/>
  <c r="GH83" i="51"/>
  <c r="GL83" i="51"/>
  <c r="GP83" i="51"/>
  <c r="GJ84" i="51"/>
  <c r="GN84" i="51"/>
  <c r="GR84" i="51"/>
  <c r="GL85" i="51"/>
  <c r="GP85" i="51"/>
  <c r="GT85" i="51"/>
  <c r="GN86" i="51"/>
  <c r="GR86" i="51"/>
  <c r="GV86" i="51"/>
  <c r="GL87" i="51"/>
  <c r="GP87" i="51"/>
  <c r="GT87" i="51"/>
  <c r="GN88" i="51"/>
  <c r="GR88" i="51"/>
  <c r="GV88" i="51"/>
  <c r="GP89" i="51"/>
  <c r="GT89" i="51"/>
  <c r="GX89" i="51"/>
  <c r="GR90" i="51"/>
  <c r="GV90" i="51"/>
  <c r="GP91" i="51"/>
  <c r="GT91" i="51"/>
  <c r="GX91" i="51"/>
  <c r="GR92" i="51"/>
  <c r="GV92" i="51"/>
  <c r="GT93" i="51"/>
  <c r="GX93" i="51"/>
  <c r="GV94" i="51"/>
  <c r="GT95" i="51"/>
  <c r="GX95" i="51"/>
  <c r="FL61" i="51"/>
  <c r="FN62" i="51"/>
  <c r="FP63" i="51"/>
  <c r="FR64" i="51"/>
  <c r="FT65" i="51"/>
  <c r="FV66" i="51"/>
  <c r="FX67" i="51"/>
  <c r="FZ68" i="51"/>
  <c r="GB69" i="51"/>
  <c r="GD70" i="51"/>
  <c r="GF71" i="51"/>
  <c r="GH72" i="51"/>
  <c r="GB77" i="51"/>
  <c r="GD78" i="51"/>
  <c r="GE79" i="51"/>
  <c r="GI79" i="51"/>
  <c r="GM79" i="51"/>
  <c r="GG80" i="51"/>
  <c r="GK80" i="51"/>
  <c r="GO80" i="51"/>
  <c r="GI81" i="51"/>
  <c r="GM81" i="51"/>
  <c r="GQ81" i="51"/>
  <c r="GG82" i="51"/>
  <c r="GK82" i="51"/>
  <c r="GO82" i="51"/>
  <c r="GI83" i="51"/>
  <c r="GM83" i="51"/>
  <c r="GQ83" i="51"/>
  <c r="GK84" i="51"/>
  <c r="GO84" i="51"/>
  <c r="GS84" i="51"/>
  <c r="GM85" i="51"/>
  <c r="GQ85" i="51"/>
  <c r="GU85" i="51"/>
  <c r="GK86" i="51"/>
  <c r="GO86" i="51"/>
  <c r="GS86" i="51"/>
  <c r="GM87" i="51"/>
  <c r="GQ87" i="51"/>
  <c r="GU87" i="51"/>
  <c r="GO88" i="51"/>
  <c r="GS88" i="51"/>
  <c r="GW88" i="51"/>
  <c r="GQ89" i="51"/>
  <c r="GU89" i="51"/>
  <c r="GY89" i="51"/>
  <c r="GO90" i="51"/>
  <c r="GS90" i="51"/>
  <c r="GW90" i="51"/>
  <c r="GQ91" i="51"/>
  <c r="GU91" i="51"/>
  <c r="GY91" i="51"/>
  <c r="GS92" i="51"/>
  <c r="GW92" i="51"/>
  <c r="GU93" i="51"/>
  <c r="GY93" i="51"/>
  <c r="GS94" i="51"/>
  <c r="GW94" i="51"/>
  <c r="GU95" i="51"/>
  <c r="GY95" i="51"/>
  <c r="FP61" i="51"/>
  <c r="FR62" i="51"/>
  <c r="FT63" i="51"/>
  <c r="FV64" i="51"/>
  <c r="FX65" i="51"/>
  <c r="FZ66" i="51"/>
  <c r="GB67" i="51"/>
  <c r="GD68" i="51"/>
  <c r="FX73" i="51"/>
  <c r="FZ74" i="51"/>
  <c r="GB75" i="51"/>
  <c r="GD76" i="51"/>
  <c r="GF77" i="51"/>
  <c r="GH78" i="51"/>
  <c r="GF79" i="51"/>
  <c r="GJ79" i="51"/>
  <c r="GN79" i="51"/>
  <c r="GH80" i="51"/>
  <c r="GL80" i="51"/>
  <c r="GP80" i="51"/>
  <c r="GF81" i="51"/>
  <c r="GJ81" i="51"/>
  <c r="GN81" i="51"/>
  <c r="GH82" i="51"/>
  <c r="GL82" i="51"/>
  <c r="GP82" i="51"/>
  <c r="GJ83" i="51"/>
  <c r="GN83" i="51"/>
  <c r="GR83" i="51"/>
  <c r="GL84" i="51"/>
  <c r="GP84" i="51"/>
  <c r="GT84" i="51"/>
  <c r="GJ85" i="51"/>
  <c r="GN85" i="51"/>
  <c r="GR85" i="51"/>
  <c r="GL86" i="51"/>
  <c r="GP86" i="51"/>
  <c r="GT86" i="51"/>
  <c r="GN87" i="51"/>
  <c r="GR87" i="51"/>
  <c r="GV87" i="51"/>
  <c r="GP88" i="51"/>
  <c r="GT88" i="51"/>
  <c r="GX88" i="51"/>
  <c r="GN89" i="51"/>
  <c r="GR89" i="51"/>
  <c r="GV89" i="51"/>
  <c r="GP90" i="51"/>
  <c r="GT90" i="51"/>
  <c r="GX90" i="51"/>
  <c r="GR91" i="51"/>
  <c r="GV91" i="51"/>
  <c r="GT92" i="51"/>
  <c r="GX92" i="51"/>
  <c r="GR93" i="51"/>
  <c r="GV93" i="51"/>
  <c r="FT69" i="51"/>
  <c r="FV70" i="51"/>
  <c r="FX71" i="51"/>
  <c r="FZ72" i="51"/>
  <c r="GB73" i="51"/>
  <c r="GD74" i="51"/>
  <c r="GF75" i="51"/>
  <c r="GH76" i="51"/>
  <c r="GJ77" i="51"/>
  <c r="GL78" i="51"/>
  <c r="GO79" i="51"/>
  <c r="GI84" i="51"/>
  <c r="GK85" i="51"/>
  <c r="GM86" i="51"/>
  <c r="GO87" i="51"/>
  <c r="GQ88" i="51"/>
  <c r="GS89" i="51"/>
  <c r="GU90" i="51"/>
  <c r="GW91" i="51"/>
  <c r="GY92" i="51"/>
  <c r="GY94" i="51"/>
  <c r="GU96" i="51"/>
  <c r="GY96" i="51"/>
  <c r="GW97" i="51"/>
  <c r="GY98" i="51"/>
  <c r="GY100" i="51"/>
  <c r="FK60" i="51"/>
  <c r="FT61" i="51"/>
  <c r="FV62" i="51"/>
  <c r="FX63" i="51"/>
  <c r="FZ64" i="51"/>
  <c r="GE80" i="51"/>
  <c r="GG81" i="51"/>
  <c r="GI82" i="51"/>
  <c r="GK83" i="51"/>
  <c r="GM84" i="51"/>
  <c r="GO85" i="51"/>
  <c r="GQ86" i="51"/>
  <c r="GS87" i="51"/>
  <c r="GU88" i="51"/>
  <c r="GW89" i="51"/>
  <c r="GY90" i="51"/>
  <c r="GT94" i="51"/>
  <c r="GV95" i="51"/>
  <c r="GV96" i="51"/>
  <c r="GX97" i="51"/>
  <c r="GX99" i="51"/>
  <c r="GG79" i="51"/>
  <c r="GI80" i="51"/>
  <c r="GK81" i="51"/>
  <c r="GM82" i="51"/>
  <c r="GO83" i="51"/>
  <c r="GQ84" i="51"/>
  <c r="GS85" i="51"/>
  <c r="GU86" i="51"/>
  <c r="GW87" i="51"/>
  <c r="GQ92" i="51"/>
  <c r="GS93" i="51"/>
  <c r="GU94" i="51"/>
  <c r="GW95" i="51"/>
  <c r="GW96" i="51"/>
  <c r="GY97" i="51"/>
  <c r="GW98" i="51"/>
  <c r="GY99" i="51"/>
  <c r="GK79" i="51"/>
  <c r="GM80" i="51"/>
  <c r="GO81" i="51"/>
  <c r="GQ82" i="51"/>
  <c r="GS83" i="51"/>
  <c r="GX96" i="51"/>
  <c r="GX94" i="51"/>
  <c r="GM88" i="51"/>
  <c r="GO89" i="51"/>
  <c r="GQ90" i="51"/>
  <c r="GS91" i="51"/>
  <c r="GU92" i="51"/>
  <c r="GW93" i="51"/>
  <c r="GV97" i="51"/>
  <c r="GX98" i="51"/>
  <c r="EO32" i="51"/>
  <c r="EO36" i="51"/>
  <c r="EQ30" i="51"/>
  <c r="EO33" i="51"/>
  <c r="EO37" i="51"/>
  <c r="EO30" i="51"/>
  <c r="ER30" i="51"/>
  <c r="EP30" i="51"/>
  <c r="EO34" i="51"/>
  <c r="EO38" i="51"/>
  <c r="EO31" i="51"/>
  <c r="EO35" i="51"/>
  <c r="EP89" i="51"/>
  <c r="ER90" i="51"/>
  <c r="EP91" i="51"/>
  <c r="ER92" i="51"/>
  <c r="EP93" i="51"/>
  <c r="ET93" i="51"/>
  <c r="ER94" i="51"/>
  <c r="EV94" i="51"/>
  <c r="EP95" i="51"/>
  <c r="ET95" i="51"/>
  <c r="EQ89" i="51"/>
  <c r="EQ91" i="51"/>
  <c r="ES92" i="51"/>
  <c r="EQ93" i="51"/>
  <c r="EU93" i="51"/>
  <c r="ES94" i="51"/>
  <c r="EQ95" i="51"/>
  <c r="EU95" i="51"/>
  <c r="EP88" i="51"/>
  <c r="EP90" i="51"/>
  <c r="ER91" i="51"/>
  <c r="EP92" i="51"/>
  <c r="ET92" i="51"/>
  <c r="ER93" i="51"/>
  <c r="EP94" i="51"/>
  <c r="ET94" i="51"/>
  <c r="EQ94" i="51"/>
  <c r="EW95" i="51"/>
  <c r="EQ96" i="51"/>
  <c r="EU96" i="51"/>
  <c r="ES97" i="51"/>
  <c r="EW97" i="51"/>
  <c r="EQ98" i="51"/>
  <c r="EU98" i="51"/>
  <c r="EY98" i="51"/>
  <c r="ES99" i="51"/>
  <c r="EW99" i="51"/>
  <c r="FA99" i="51"/>
  <c r="EQ100" i="51"/>
  <c r="EU100" i="51"/>
  <c r="EY100" i="51"/>
  <c r="ES101" i="51"/>
  <c r="EW101" i="51"/>
  <c r="FA101" i="51"/>
  <c r="EU102" i="51"/>
  <c r="EY102" i="51"/>
  <c r="FC102" i="51"/>
  <c r="EW103" i="51"/>
  <c r="FA103" i="51"/>
  <c r="FE103" i="51"/>
  <c r="EU104" i="51"/>
  <c r="EY104" i="51"/>
  <c r="FC104" i="51"/>
  <c r="EW105" i="51"/>
  <c r="FA105" i="51"/>
  <c r="FE105" i="51"/>
  <c r="EY106" i="51"/>
  <c r="FC106" i="51"/>
  <c r="FG106" i="51"/>
  <c r="FA107" i="51"/>
  <c r="FE107" i="51"/>
  <c r="FI107" i="51"/>
  <c r="EY108" i="51"/>
  <c r="FC108" i="51"/>
  <c r="FG108" i="51"/>
  <c r="FA109" i="51"/>
  <c r="FE109" i="51"/>
  <c r="FI109" i="51"/>
  <c r="FC110" i="51"/>
  <c r="FG110" i="51"/>
  <c r="FK110" i="51"/>
  <c r="FE111" i="51"/>
  <c r="FI111" i="51"/>
  <c r="FM111" i="51"/>
  <c r="EQ92" i="51"/>
  <c r="ES93" i="51"/>
  <c r="EU94" i="51"/>
  <c r="ER95" i="51"/>
  <c r="ER96" i="51"/>
  <c r="EV96" i="51"/>
  <c r="EP97" i="51"/>
  <c r="ET97" i="51"/>
  <c r="EX97" i="51"/>
  <c r="ER98" i="51"/>
  <c r="EV98" i="51"/>
  <c r="EZ98" i="51"/>
  <c r="EP99" i="51"/>
  <c r="ET99" i="51"/>
  <c r="EX99" i="51"/>
  <c r="ER100" i="51"/>
  <c r="EV100" i="51"/>
  <c r="EZ100" i="51"/>
  <c r="ET101" i="51"/>
  <c r="EX101" i="51"/>
  <c r="FB101" i="51"/>
  <c r="EV102" i="51"/>
  <c r="EZ102" i="51"/>
  <c r="FD102" i="51"/>
  <c r="ET103" i="51"/>
  <c r="EX103" i="51"/>
  <c r="FB103" i="51"/>
  <c r="EV104" i="51"/>
  <c r="EZ104" i="51"/>
  <c r="FD104" i="51"/>
  <c r="EX105" i="51"/>
  <c r="FB105" i="51"/>
  <c r="FF105" i="51"/>
  <c r="EZ106" i="51"/>
  <c r="FD106" i="51"/>
  <c r="FH106" i="51"/>
  <c r="EX107" i="51"/>
  <c r="FB107" i="51"/>
  <c r="FF107" i="51"/>
  <c r="EZ108" i="51"/>
  <c r="FD108" i="51"/>
  <c r="FH108" i="51"/>
  <c r="FB109" i="51"/>
  <c r="FF109" i="51"/>
  <c r="FJ109" i="51"/>
  <c r="FD110" i="51"/>
  <c r="FH110" i="51"/>
  <c r="FL110" i="51"/>
  <c r="FB111" i="51"/>
  <c r="FF111" i="51"/>
  <c r="FJ111" i="51"/>
  <c r="EQ90" i="51"/>
  <c r="ES91" i="51"/>
  <c r="ES95" i="51"/>
  <c r="ES96" i="51"/>
  <c r="EW96" i="51"/>
  <c r="EQ97" i="51"/>
  <c r="EU97" i="51"/>
  <c r="EY97" i="51"/>
  <c r="ES98" i="51"/>
  <c r="EW98" i="51"/>
  <c r="EQ99" i="51"/>
  <c r="EU99" i="51"/>
  <c r="EY99" i="51"/>
  <c r="ES100" i="51"/>
  <c r="EW100" i="51"/>
  <c r="FA100" i="51"/>
  <c r="EU101" i="51"/>
  <c r="EY101" i="51"/>
  <c r="FC101" i="51"/>
  <c r="ES102" i="51"/>
  <c r="EW102" i="51"/>
  <c r="FA102" i="51"/>
  <c r="EU103" i="51"/>
  <c r="EY103" i="51"/>
  <c r="FC103" i="51"/>
  <c r="EW104" i="51"/>
  <c r="FA104" i="51"/>
  <c r="FE104" i="51"/>
  <c r="EY105" i="51"/>
  <c r="FC105" i="51"/>
  <c r="FG105" i="51"/>
  <c r="EW106" i="51"/>
  <c r="FA106" i="51"/>
  <c r="FE106" i="51"/>
  <c r="EY107" i="51"/>
  <c r="FC107" i="51"/>
  <c r="FG107" i="51"/>
  <c r="FA108" i="51"/>
  <c r="FE108" i="51"/>
  <c r="FI108" i="51"/>
  <c r="FC109" i="51"/>
  <c r="FG109" i="51"/>
  <c r="FK109" i="51"/>
  <c r="FA110" i="51"/>
  <c r="FE110" i="51"/>
  <c r="FI110" i="51"/>
  <c r="FC111" i="51"/>
  <c r="FG111" i="51"/>
  <c r="FK111" i="51"/>
  <c r="EP98" i="51"/>
  <c r="ER99" i="51"/>
  <c r="ET100" i="51"/>
  <c r="EV101" i="51"/>
  <c r="EX102" i="51"/>
  <c r="EZ103" i="51"/>
  <c r="FB104" i="51"/>
  <c r="FD105" i="51"/>
  <c r="FF106" i="51"/>
  <c r="FH107" i="51"/>
  <c r="FJ108" i="51"/>
  <c r="FF112" i="51"/>
  <c r="FJ112" i="51"/>
  <c r="FN112" i="51"/>
  <c r="EP96" i="51"/>
  <c r="ER97" i="51"/>
  <c r="ET98" i="51"/>
  <c r="EV99" i="51"/>
  <c r="EX100" i="51"/>
  <c r="EZ101" i="51"/>
  <c r="FB102" i="51"/>
  <c r="FD103" i="51"/>
  <c r="FF104" i="51"/>
  <c r="EZ109" i="51"/>
  <c r="FB110" i="51"/>
  <c r="FD111" i="51"/>
  <c r="FC112" i="51"/>
  <c r="FG112" i="51"/>
  <c r="FK112" i="51"/>
  <c r="EV95" i="51"/>
  <c r="ET96" i="51"/>
  <c r="EV97" i="51"/>
  <c r="EX98" i="51"/>
  <c r="EZ99" i="51"/>
  <c r="FB100" i="51"/>
  <c r="EV105" i="51"/>
  <c r="EX106" i="51"/>
  <c r="EZ107" i="51"/>
  <c r="FB108" i="51"/>
  <c r="FD109" i="51"/>
  <c r="FF110" i="51"/>
  <c r="FH111" i="51"/>
  <c r="FD112" i="51"/>
  <c r="FH112" i="51"/>
  <c r="FL112" i="51"/>
  <c r="EX96" i="51"/>
  <c r="ER101" i="51"/>
  <c r="ET102" i="51"/>
  <c r="EV103" i="51"/>
  <c r="EX104" i="51"/>
  <c r="EZ105" i="51"/>
  <c r="FB106" i="51"/>
  <c r="FD107" i="51"/>
  <c r="FF108" i="51"/>
  <c r="FH109" i="51"/>
  <c r="FJ110" i="51"/>
  <c r="FL111" i="51"/>
  <c r="FM112" i="51"/>
  <c r="FE113" i="51"/>
  <c r="FI113" i="51"/>
  <c r="FM113" i="51"/>
  <c r="FG114" i="51"/>
  <c r="FK114" i="51"/>
  <c r="FO114" i="51"/>
  <c r="FG116" i="51"/>
  <c r="FK116" i="51"/>
  <c r="FO116" i="51"/>
  <c r="FI117" i="51"/>
  <c r="FM117" i="51"/>
  <c r="FQ117" i="51"/>
  <c r="FK118" i="51"/>
  <c r="FO118" i="51"/>
  <c r="FS118" i="51"/>
  <c r="FM119" i="51"/>
  <c r="FQ119" i="51"/>
  <c r="FU119" i="51"/>
  <c r="FK120" i="51"/>
  <c r="FO120" i="51"/>
  <c r="FS120" i="51"/>
  <c r="FM121" i="51"/>
  <c r="FQ121" i="51"/>
  <c r="FU121" i="51"/>
  <c r="FO122" i="51"/>
  <c r="FS122" i="51"/>
  <c r="FW122" i="51"/>
  <c r="FQ123" i="51"/>
  <c r="FU123" i="51"/>
  <c r="FF113" i="51"/>
  <c r="FJ113" i="51"/>
  <c r="FN113" i="51"/>
  <c r="FH114" i="51"/>
  <c r="FL114" i="51"/>
  <c r="FP114" i="51"/>
  <c r="FH116" i="51"/>
  <c r="FL116" i="51"/>
  <c r="FP116" i="51"/>
  <c r="FJ117" i="51"/>
  <c r="FN117" i="51"/>
  <c r="FR117" i="51"/>
  <c r="FL118" i="51"/>
  <c r="FP118" i="51"/>
  <c r="FT118" i="51"/>
  <c r="FJ119" i="51"/>
  <c r="FN119" i="51"/>
  <c r="FR119" i="51"/>
  <c r="FL120" i="51"/>
  <c r="FP120" i="51"/>
  <c r="FT120" i="51"/>
  <c r="FN121" i="51"/>
  <c r="FR121" i="51"/>
  <c r="FV121" i="51"/>
  <c r="FP122" i="51"/>
  <c r="FT122" i="51"/>
  <c r="FX122" i="51"/>
  <c r="FN123" i="51"/>
  <c r="FR123" i="51"/>
  <c r="FV123" i="51"/>
  <c r="FE112" i="51"/>
  <c r="FG113" i="51"/>
  <c r="FK113" i="51"/>
  <c r="FO113" i="51"/>
  <c r="FE114" i="51"/>
  <c r="FI114" i="51"/>
  <c r="FM114" i="51"/>
  <c r="FI116" i="51"/>
  <c r="FM116" i="51"/>
  <c r="FQ116" i="51"/>
  <c r="FK117" i="51"/>
  <c r="FO117" i="51"/>
  <c r="FS117" i="51"/>
  <c r="FI118" i="51"/>
  <c r="FM118" i="51"/>
  <c r="FQ118" i="51"/>
  <c r="FK119" i="51"/>
  <c r="FO119" i="51"/>
  <c r="FS119" i="51"/>
  <c r="FM120" i="51"/>
  <c r="FQ120" i="51"/>
  <c r="FU120" i="51"/>
  <c r="FO121" i="51"/>
  <c r="FS121" i="51"/>
  <c r="FW121" i="51"/>
  <c r="FM122" i="51"/>
  <c r="FQ122" i="51"/>
  <c r="FU122" i="51"/>
  <c r="FO123" i="51"/>
  <c r="FS123" i="51"/>
  <c r="FI112" i="51"/>
  <c r="FD113" i="51"/>
  <c r="FH113" i="51"/>
  <c r="FL113" i="51"/>
  <c r="FF114" i="51"/>
  <c r="FJ114" i="51"/>
  <c r="FN114" i="51"/>
  <c r="FL115" i="51"/>
  <c r="FJ116" i="51"/>
  <c r="FN116" i="51"/>
  <c r="FR116" i="51"/>
  <c r="FH117" i="51"/>
  <c r="FL117" i="51"/>
  <c r="FP117" i="51"/>
  <c r="FJ118" i="51"/>
  <c r="FN118" i="51"/>
  <c r="FR118" i="51"/>
  <c r="FL119" i="51"/>
  <c r="FP119" i="51"/>
  <c r="FT119" i="51"/>
  <c r="FN120" i="51"/>
  <c r="FR120" i="51"/>
  <c r="FV120" i="51"/>
  <c r="FL121" i="51"/>
  <c r="FP121" i="51"/>
  <c r="FT121" i="51"/>
  <c r="FN122" i="51"/>
  <c r="FR122" i="51"/>
  <c r="FV122" i="51"/>
  <c r="FP123" i="51"/>
  <c r="FX123" i="51"/>
  <c r="FR124" i="51"/>
  <c r="FV124" i="51"/>
  <c r="FZ124" i="51"/>
  <c r="FP125" i="51"/>
  <c r="FT125" i="51"/>
  <c r="FX125" i="51"/>
  <c r="FR126" i="51"/>
  <c r="FV126" i="51"/>
  <c r="FZ126" i="51"/>
  <c r="FT127" i="51"/>
  <c r="FX127" i="51"/>
  <c r="GB127" i="51"/>
  <c r="FV128" i="51"/>
  <c r="FZ128" i="51"/>
  <c r="GD128" i="51"/>
  <c r="FT129" i="51"/>
  <c r="FX129" i="51"/>
  <c r="GB129" i="51"/>
  <c r="FV130" i="51"/>
  <c r="FZ130" i="51"/>
  <c r="GD130" i="51"/>
  <c r="FX131" i="51"/>
  <c r="GB131" i="51"/>
  <c r="GF131" i="51"/>
  <c r="FZ132" i="51"/>
  <c r="GD132" i="51"/>
  <c r="GH132" i="51"/>
  <c r="FX133" i="51"/>
  <c r="GB133" i="51"/>
  <c r="GF133" i="51"/>
  <c r="FZ134" i="51"/>
  <c r="GD134" i="51"/>
  <c r="GH134" i="51"/>
  <c r="GB135" i="51"/>
  <c r="GF135" i="51"/>
  <c r="GJ135" i="51"/>
  <c r="GD136" i="51"/>
  <c r="GH136" i="51"/>
  <c r="GL136" i="51"/>
  <c r="GB137" i="51"/>
  <c r="GF137" i="51"/>
  <c r="GJ137" i="51"/>
  <c r="GD138" i="51"/>
  <c r="GH138" i="51"/>
  <c r="GL138" i="51"/>
  <c r="GF139" i="51"/>
  <c r="GJ139" i="51"/>
  <c r="GN139" i="51"/>
  <c r="GH140" i="51"/>
  <c r="GL140" i="51"/>
  <c r="GP140" i="51"/>
  <c r="GF141" i="51"/>
  <c r="GJ141" i="51"/>
  <c r="GN141" i="51"/>
  <c r="GH142" i="51"/>
  <c r="GL142" i="51"/>
  <c r="GP142" i="51"/>
  <c r="GJ143" i="51"/>
  <c r="GN143" i="51"/>
  <c r="GR143" i="51"/>
  <c r="GL144" i="51"/>
  <c r="GP144" i="51"/>
  <c r="GT144" i="51"/>
  <c r="GJ145" i="51"/>
  <c r="GN145" i="51"/>
  <c r="GR145" i="51"/>
  <c r="FY123" i="51"/>
  <c r="FO124" i="51"/>
  <c r="FS124" i="51"/>
  <c r="FW124" i="51"/>
  <c r="FQ125" i="51"/>
  <c r="FU125" i="51"/>
  <c r="FY125" i="51"/>
  <c r="FS126" i="51"/>
  <c r="FW126" i="51"/>
  <c r="GA126" i="51"/>
  <c r="FU127" i="51"/>
  <c r="FY127" i="51"/>
  <c r="GC127" i="51"/>
  <c r="FS128" i="51"/>
  <c r="FW128" i="51"/>
  <c r="GA128" i="51"/>
  <c r="FU129" i="51"/>
  <c r="FY129" i="51"/>
  <c r="GC129" i="51"/>
  <c r="FW130" i="51"/>
  <c r="GA130" i="51"/>
  <c r="GE130" i="51"/>
  <c r="FY131" i="51"/>
  <c r="GC131" i="51"/>
  <c r="GG131" i="51"/>
  <c r="FW132" i="51"/>
  <c r="GA132" i="51"/>
  <c r="GE132" i="51"/>
  <c r="FY133" i="51"/>
  <c r="GC133" i="51"/>
  <c r="GG133" i="51"/>
  <c r="GA134" i="51"/>
  <c r="GE134" i="51"/>
  <c r="GI134" i="51"/>
  <c r="GC135" i="51"/>
  <c r="GG135" i="51"/>
  <c r="GK135" i="51"/>
  <c r="GA136" i="51"/>
  <c r="GE136" i="51"/>
  <c r="GI136" i="51"/>
  <c r="GC137" i="51"/>
  <c r="GG137" i="51"/>
  <c r="GK137" i="51"/>
  <c r="GE138" i="51"/>
  <c r="GI138" i="51"/>
  <c r="GM138" i="51"/>
  <c r="GG139" i="51"/>
  <c r="GK139" i="51"/>
  <c r="GO139" i="51"/>
  <c r="GE140" i="51"/>
  <c r="GI140" i="51"/>
  <c r="GM140" i="51"/>
  <c r="GG141" i="51"/>
  <c r="GK141" i="51"/>
  <c r="GO141" i="51"/>
  <c r="GI142" i="51"/>
  <c r="GM142" i="51"/>
  <c r="GQ142" i="51"/>
  <c r="GK143" i="51"/>
  <c r="GO143" i="51"/>
  <c r="GS143" i="51"/>
  <c r="GI144" i="51"/>
  <c r="GM144" i="51"/>
  <c r="GQ144" i="51"/>
  <c r="GK145" i="51"/>
  <c r="GO145" i="51"/>
  <c r="GS145" i="51"/>
  <c r="FT123" i="51"/>
  <c r="FP124" i="51"/>
  <c r="FT124" i="51"/>
  <c r="FX124" i="51"/>
  <c r="FR125" i="51"/>
  <c r="FV125" i="51"/>
  <c r="FZ125" i="51"/>
  <c r="FT126" i="51"/>
  <c r="FX126" i="51"/>
  <c r="GB126" i="51"/>
  <c r="FR127" i="51"/>
  <c r="FV127" i="51"/>
  <c r="FZ127" i="51"/>
  <c r="FT128" i="51"/>
  <c r="FX128" i="51"/>
  <c r="GB128" i="51"/>
  <c r="FV129" i="51"/>
  <c r="FZ129" i="51"/>
  <c r="GD129" i="51"/>
  <c r="FX130" i="51"/>
  <c r="GB130" i="51"/>
  <c r="GF130" i="51"/>
  <c r="FV131" i="51"/>
  <c r="FZ131" i="51"/>
  <c r="GD131" i="51"/>
  <c r="FX132" i="51"/>
  <c r="GB132" i="51"/>
  <c r="GF132" i="51"/>
  <c r="FZ133" i="51"/>
  <c r="GD133" i="51"/>
  <c r="GH133" i="51"/>
  <c r="GB134" i="51"/>
  <c r="GF134" i="51"/>
  <c r="GJ134" i="51"/>
  <c r="FZ135" i="51"/>
  <c r="GD135" i="51"/>
  <c r="GH135" i="51"/>
  <c r="GB136" i="51"/>
  <c r="GF136" i="51"/>
  <c r="GJ136" i="51"/>
  <c r="GD137" i="51"/>
  <c r="GH137" i="51"/>
  <c r="GL137" i="51"/>
  <c r="GF138" i="51"/>
  <c r="GJ138" i="51"/>
  <c r="GN138" i="51"/>
  <c r="GD139" i="51"/>
  <c r="GH139" i="51"/>
  <c r="GL139" i="51"/>
  <c r="GF140" i="51"/>
  <c r="GJ140" i="51"/>
  <c r="GN140" i="51"/>
  <c r="GH141" i="51"/>
  <c r="GL141" i="51"/>
  <c r="GP141" i="51"/>
  <c r="GJ142" i="51"/>
  <c r="GN142" i="51"/>
  <c r="GR142" i="51"/>
  <c r="GH143" i="51"/>
  <c r="GL143" i="51"/>
  <c r="GP143" i="51"/>
  <c r="GJ144" i="51"/>
  <c r="GN144" i="51"/>
  <c r="GR144" i="51"/>
  <c r="GL145" i="51"/>
  <c r="GP145" i="51"/>
  <c r="GT145" i="51"/>
  <c r="FW123" i="51"/>
  <c r="FQ124" i="51"/>
  <c r="FU124" i="51"/>
  <c r="FY124" i="51"/>
  <c r="FS125" i="51"/>
  <c r="FW125" i="51"/>
  <c r="GA125" i="51"/>
  <c r="FQ126" i="51"/>
  <c r="FU126" i="51"/>
  <c r="FY126" i="51"/>
  <c r="FS127" i="51"/>
  <c r="FW127" i="51"/>
  <c r="GA127" i="51"/>
  <c r="FU128" i="51"/>
  <c r="FY128" i="51"/>
  <c r="GC128" i="51"/>
  <c r="FW129" i="51"/>
  <c r="GA129" i="51"/>
  <c r="GE129" i="51"/>
  <c r="FU130" i="51"/>
  <c r="FY130" i="51"/>
  <c r="GC130" i="51"/>
  <c r="FW131" i="51"/>
  <c r="GA131" i="51"/>
  <c r="GE131" i="51"/>
  <c r="FY132" i="51"/>
  <c r="GC132" i="51"/>
  <c r="GG132" i="51"/>
  <c r="GA133" i="51"/>
  <c r="GE133" i="51"/>
  <c r="GI133" i="51"/>
  <c r="FY134" i="51"/>
  <c r="GC134" i="51"/>
  <c r="GG134" i="51"/>
  <c r="GA135" i="51"/>
  <c r="GE135" i="51"/>
  <c r="GI135" i="51"/>
  <c r="GC136" i="51"/>
  <c r="GG136" i="51"/>
  <c r="GK136" i="51"/>
  <c r="GE137" i="51"/>
  <c r="GI137" i="51"/>
  <c r="GM137" i="51"/>
  <c r="GC138" i="51"/>
  <c r="GG138" i="51"/>
  <c r="GK138" i="51"/>
  <c r="GE139" i="51"/>
  <c r="GI139" i="51"/>
  <c r="GM139" i="51"/>
  <c r="GG140" i="51"/>
  <c r="GK140" i="51"/>
  <c r="GO140" i="51"/>
  <c r="GI141" i="51"/>
  <c r="GM141" i="51"/>
  <c r="GQ141" i="51"/>
  <c r="GG142" i="51"/>
  <c r="GK142" i="51"/>
  <c r="GO142" i="51"/>
  <c r="GI143" i="51"/>
  <c r="GM143" i="51"/>
  <c r="GQ143" i="51"/>
  <c r="GK144" i="51"/>
  <c r="GO144" i="51"/>
  <c r="GS144" i="51"/>
  <c r="GU145" i="51"/>
  <c r="GM146" i="51"/>
  <c r="GQ146" i="51"/>
  <c r="GU146" i="51"/>
  <c r="GO147" i="51"/>
  <c r="GS147" i="51"/>
  <c r="GW147" i="51"/>
  <c r="GM148" i="51"/>
  <c r="GQ148" i="51"/>
  <c r="GU148" i="51"/>
  <c r="GO149" i="51"/>
  <c r="GS149" i="51"/>
  <c r="GW149" i="51"/>
  <c r="GQ150" i="51"/>
  <c r="GU150" i="51"/>
  <c r="GY150" i="51"/>
  <c r="GS151" i="51"/>
  <c r="GW151" i="51"/>
  <c r="GQ152" i="51"/>
  <c r="GU152" i="51"/>
  <c r="GY152" i="51"/>
  <c r="GS153" i="51"/>
  <c r="GW153" i="51"/>
  <c r="GU154" i="51"/>
  <c r="GY154" i="51"/>
  <c r="GW155" i="51"/>
  <c r="GU156" i="51"/>
  <c r="GY156" i="51"/>
  <c r="GW157" i="51"/>
  <c r="GY158" i="51"/>
  <c r="GY160" i="51"/>
  <c r="EO88" i="51"/>
  <c r="EO92" i="51"/>
  <c r="EO96" i="51"/>
  <c r="GN146" i="51"/>
  <c r="GR146" i="51"/>
  <c r="GV146" i="51"/>
  <c r="GL147" i="51"/>
  <c r="GP147" i="51"/>
  <c r="GT147" i="51"/>
  <c r="GN148" i="51"/>
  <c r="GR148" i="51"/>
  <c r="GV148" i="51"/>
  <c r="GP149" i="51"/>
  <c r="GT149" i="51"/>
  <c r="GX149" i="51"/>
  <c r="GR150" i="51"/>
  <c r="GV150" i="51"/>
  <c r="GP151" i="51"/>
  <c r="GT151" i="51"/>
  <c r="GX151" i="51"/>
  <c r="GR152" i="51"/>
  <c r="GV152" i="51"/>
  <c r="GT153" i="51"/>
  <c r="GX153" i="51"/>
  <c r="GV154" i="51"/>
  <c r="GT155" i="51"/>
  <c r="GX155" i="51"/>
  <c r="GV156" i="51"/>
  <c r="GX157" i="51"/>
  <c r="GX159" i="51"/>
  <c r="EO89" i="51"/>
  <c r="EO93" i="51"/>
  <c r="EO97" i="51"/>
  <c r="GM145" i="51"/>
  <c r="GK146" i="51"/>
  <c r="GO146" i="51"/>
  <c r="GS146" i="51"/>
  <c r="GM147" i="51"/>
  <c r="GQ147" i="51"/>
  <c r="GU147" i="51"/>
  <c r="GO148" i="51"/>
  <c r="GS148" i="51"/>
  <c r="GW148" i="51"/>
  <c r="GQ149" i="51"/>
  <c r="GU149" i="51"/>
  <c r="GY149" i="51"/>
  <c r="GO150" i="51"/>
  <c r="GS150" i="51"/>
  <c r="GW150" i="51"/>
  <c r="GQ151" i="51"/>
  <c r="GU151" i="51"/>
  <c r="GY151" i="51"/>
  <c r="GS152" i="51"/>
  <c r="GW152" i="51"/>
  <c r="GU153" i="51"/>
  <c r="GY153" i="51"/>
  <c r="GS154" i="51"/>
  <c r="GW154" i="51"/>
  <c r="GU155" i="51"/>
  <c r="GY155" i="51"/>
  <c r="GW156" i="51"/>
  <c r="GY157" i="51"/>
  <c r="GW158" i="51"/>
  <c r="GY159" i="51"/>
  <c r="EO90" i="51"/>
  <c r="EO94" i="51"/>
  <c r="EO98" i="51"/>
  <c r="GQ145" i="51"/>
  <c r="GL146" i="51"/>
  <c r="GP146" i="51"/>
  <c r="GT146" i="51"/>
  <c r="GN147" i="51"/>
  <c r="GR147" i="51"/>
  <c r="GV147" i="51"/>
  <c r="GP148" i="51"/>
  <c r="GT148" i="51"/>
  <c r="GX148" i="51"/>
  <c r="GN149" i="51"/>
  <c r="GR149" i="51"/>
  <c r="GV149" i="51"/>
  <c r="GP150" i="51"/>
  <c r="GT150" i="51"/>
  <c r="GX150" i="51"/>
  <c r="GR151" i="51"/>
  <c r="GV151" i="51"/>
  <c r="GT152" i="51"/>
  <c r="GX152" i="51"/>
  <c r="GR153" i="51"/>
  <c r="GV153" i="51"/>
  <c r="GT154" i="51"/>
  <c r="GX154" i="51"/>
  <c r="GV155" i="51"/>
  <c r="GX156" i="51"/>
  <c r="GV157" i="51"/>
  <c r="GX158" i="51"/>
  <c r="EO87" i="51"/>
  <c r="EO91" i="51"/>
  <c r="EO95" i="51"/>
  <c r="EP40" i="51"/>
  <c r="EP42" i="51"/>
  <c r="ER43" i="51"/>
  <c r="EP44" i="51"/>
  <c r="EQ42" i="51"/>
  <c r="ES43" i="51"/>
  <c r="EQ44" i="51"/>
  <c r="EP41" i="51"/>
  <c r="ER42" i="51"/>
  <c r="EP43" i="51"/>
  <c r="ER44" i="51"/>
  <c r="EQ41" i="51"/>
  <c r="ET44" i="51"/>
  <c r="ER45" i="51"/>
  <c r="EP46" i="51"/>
  <c r="ET46" i="51"/>
  <c r="ER47" i="51"/>
  <c r="EV47" i="51"/>
  <c r="EP48" i="51"/>
  <c r="ET48" i="51"/>
  <c r="EX48" i="51"/>
  <c r="ER49" i="51"/>
  <c r="EV49" i="51"/>
  <c r="EP50" i="51"/>
  <c r="ET50" i="51"/>
  <c r="EX50" i="51"/>
  <c r="ER51" i="51"/>
  <c r="EV51" i="51"/>
  <c r="EZ51" i="51"/>
  <c r="ET52" i="51"/>
  <c r="EX52" i="51"/>
  <c r="FB52" i="51"/>
  <c r="ES45" i="51"/>
  <c r="EQ46" i="51"/>
  <c r="EU46" i="51"/>
  <c r="ES47" i="51"/>
  <c r="EW47" i="51"/>
  <c r="EQ48" i="51"/>
  <c r="EU48" i="51"/>
  <c r="ES49" i="51"/>
  <c r="EW49" i="51"/>
  <c r="EQ50" i="51"/>
  <c r="EU50" i="51"/>
  <c r="EY50" i="51"/>
  <c r="ES51" i="51"/>
  <c r="EW51" i="51"/>
  <c r="FA51" i="51"/>
  <c r="EQ52" i="51"/>
  <c r="EU52" i="51"/>
  <c r="EY52" i="51"/>
  <c r="EP45" i="51"/>
  <c r="ET45" i="51"/>
  <c r="ER46" i="51"/>
  <c r="EV46" i="51"/>
  <c r="EP47" i="51"/>
  <c r="ET47" i="51"/>
  <c r="ER48" i="51"/>
  <c r="EV48" i="51"/>
  <c r="EP49" i="51"/>
  <c r="ET49" i="51"/>
  <c r="EX49" i="51"/>
  <c r="ER50" i="51"/>
  <c r="EV50" i="51"/>
  <c r="EZ50" i="51"/>
  <c r="EP51" i="51"/>
  <c r="ET51" i="51"/>
  <c r="EX51" i="51"/>
  <c r="ER52" i="51"/>
  <c r="EV52" i="51"/>
  <c r="EZ52" i="51"/>
  <c r="EQ43" i="51"/>
  <c r="ES44" i="51"/>
  <c r="EU45" i="51"/>
  <c r="EQ51" i="51"/>
  <c r="ES52" i="51"/>
  <c r="ET53" i="51"/>
  <c r="EX53" i="51"/>
  <c r="FB53" i="51"/>
  <c r="EV54" i="51"/>
  <c r="EZ54" i="51"/>
  <c r="FD54" i="51"/>
  <c r="ET55" i="51"/>
  <c r="EX55" i="51"/>
  <c r="FB55" i="51"/>
  <c r="EV56" i="51"/>
  <c r="EZ56" i="51"/>
  <c r="FD56" i="51"/>
  <c r="EX57" i="51"/>
  <c r="FB57" i="51"/>
  <c r="FF57" i="51"/>
  <c r="EZ58" i="51"/>
  <c r="FD58" i="51"/>
  <c r="FH58" i="51"/>
  <c r="EX59" i="51"/>
  <c r="FB59" i="51"/>
  <c r="FF59" i="51"/>
  <c r="EZ60" i="51"/>
  <c r="FD60" i="51"/>
  <c r="FH60" i="51"/>
  <c r="EQ49" i="51"/>
  <c r="ES50" i="51"/>
  <c r="EU51" i="51"/>
  <c r="EW52" i="51"/>
  <c r="EU53" i="51"/>
  <c r="EY53" i="51"/>
  <c r="FC53" i="51"/>
  <c r="ES54" i="51"/>
  <c r="EW54" i="51"/>
  <c r="FA54" i="51"/>
  <c r="EU55" i="51"/>
  <c r="EY55" i="51"/>
  <c r="FC55" i="51"/>
  <c r="EW56" i="51"/>
  <c r="FA56" i="51"/>
  <c r="FE56" i="51"/>
  <c r="EY57" i="51"/>
  <c r="FC57" i="51"/>
  <c r="FG57" i="51"/>
  <c r="EW58" i="51"/>
  <c r="FA58" i="51"/>
  <c r="FE58" i="51"/>
  <c r="EY59" i="51"/>
  <c r="FC59" i="51"/>
  <c r="FG59" i="51"/>
  <c r="FA60" i="51"/>
  <c r="FE60" i="51"/>
  <c r="FI60" i="51"/>
  <c r="EQ47" i="51"/>
  <c r="ES48" i="51"/>
  <c r="EU49" i="51"/>
  <c r="EW50" i="51"/>
  <c r="EY51" i="51"/>
  <c r="FA52" i="51"/>
  <c r="ER53" i="51"/>
  <c r="EV53" i="51"/>
  <c r="EZ53" i="51"/>
  <c r="ET54" i="51"/>
  <c r="EX54" i="51"/>
  <c r="FB54" i="51"/>
  <c r="EV55" i="51"/>
  <c r="EZ55" i="51"/>
  <c r="FD55" i="51"/>
  <c r="EX56" i="51"/>
  <c r="FB56" i="51"/>
  <c r="FF56" i="51"/>
  <c r="EV57" i="51"/>
  <c r="EZ57" i="51"/>
  <c r="FD57" i="51"/>
  <c r="EX58" i="51"/>
  <c r="FB58" i="51"/>
  <c r="FF58" i="51"/>
  <c r="EZ59" i="51"/>
  <c r="FD59" i="51"/>
  <c r="FH59" i="51"/>
  <c r="EQ45" i="51"/>
  <c r="ES46" i="51"/>
  <c r="EU47" i="51"/>
  <c r="EW48" i="51"/>
  <c r="EY49" i="51"/>
  <c r="ES53" i="51"/>
  <c r="EU54" i="51"/>
  <c r="EW55" i="51"/>
  <c r="EY56" i="51"/>
  <c r="FA57" i="51"/>
  <c r="FC58" i="51"/>
  <c r="FE59" i="51"/>
  <c r="FF60" i="51"/>
  <c r="FA61" i="51"/>
  <c r="FE61" i="51"/>
  <c r="FI61" i="51"/>
  <c r="FC62" i="51"/>
  <c r="FG62" i="51"/>
  <c r="FK62" i="51"/>
  <c r="FE63" i="51"/>
  <c r="FI63" i="51"/>
  <c r="FM63" i="51"/>
  <c r="FC64" i="51"/>
  <c r="FG64" i="51"/>
  <c r="FK64" i="51"/>
  <c r="FE65" i="51"/>
  <c r="FI65" i="51"/>
  <c r="FM65" i="51"/>
  <c r="FG66" i="51"/>
  <c r="FK66" i="51"/>
  <c r="FO66" i="51"/>
  <c r="FI67" i="51"/>
  <c r="FM67" i="51"/>
  <c r="FQ67" i="51"/>
  <c r="FG68" i="51"/>
  <c r="FK68" i="51"/>
  <c r="FO68" i="51"/>
  <c r="FI69" i="51"/>
  <c r="FM69" i="51"/>
  <c r="FQ69" i="51"/>
  <c r="FK70" i="51"/>
  <c r="FO70" i="51"/>
  <c r="FS70" i="51"/>
  <c r="FM71" i="51"/>
  <c r="FQ71" i="51"/>
  <c r="FU71" i="51"/>
  <c r="FK72" i="51"/>
  <c r="FO72" i="51"/>
  <c r="FS72" i="51"/>
  <c r="FM73" i="51"/>
  <c r="FQ73" i="51"/>
  <c r="FU73" i="51"/>
  <c r="FO74" i="51"/>
  <c r="FS74" i="51"/>
  <c r="FW74" i="51"/>
  <c r="FQ75" i="51"/>
  <c r="FU75" i="51"/>
  <c r="FY75" i="51"/>
  <c r="FO76" i="51"/>
  <c r="FS76" i="51"/>
  <c r="FW76" i="51"/>
  <c r="FQ77" i="51"/>
  <c r="FU77" i="51"/>
  <c r="FY77" i="51"/>
  <c r="FS78" i="51"/>
  <c r="FW78" i="51"/>
  <c r="GA78" i="51"/>
  <c r="FU79" i="51"/>
  <c r="EW53" i="51"/>
  <c r="EY54" i="51"/>
  <c r="FA55" i="51"/>
  <c r="FC56" i="51"/>
  <c r="FE57" i="51"/>
  <c r="FG58" i="51"/>
  <c r="FI59" i="51"/>
  <c r="EY60" i="51"/>
  <c r="FG60" i="51"/>
  <c r="FB61" i="51"/>
  <c r="FF61" i="51"/>
  <c r="FJ61" i="51"/>
  <c r="FD62" i="51"/>
  <c r="FH62" i="51"/>
  <c r="FL62" i="51"/>
  <c r="FB63" i="51"/>
  <c r="FF63" i="51"/>
  <c r="FJ63" i="51"/>
  <c r="FD64" i="51"/>
  <c r="FH64" i="51"/>
  <c r="FL64" i="51"/>
  <c r="FF65" i="51"/>
  <c r="FJ65" i="51"/>
  <c r="FN65" i="51"/>
  <c r="FH66" i="51"/>
  <c r="FL66" i="51"/>
  <c r="FP66" i="51"/>
  <c r="FF67" i="51"/>
  <c r="FJ67" i="51"/>
  <c r="FN67" i="51"/>
  <c r="FH68" i="51"/>
  <c r="FL68" i="51"/>
  <c r="FP68" i="51"/>
  <c r="FJ69" i="51"/>
  <c r="FN69" i="51"/>
  <c r="FR69" i="51"/>
  <c r="FL70" i="51"/>
  <c r="FP70" i="51"/>
  <c r="FT70" i="51"/>
  <c r="FJ71" i="51"/>
  <c r="FN71" i="51"/>
  <c r="FR71" i="51"/>
  <c r="FL72" i="51"/>
  <c r="FP72" i="51"/>
  <c r="FT72" i="51"/>
  <c r="FN73" i="51"/>
  <c r="FR73" i="51"/>
  <c r="FV73" i="51"/>
  <c r="FP74" i="51"/>
  <c r="FT74" i="51"/>
  <c r="FX74" i="51"/>
  <c r="FN75" i="51"/>
  <c r="FR75" i="51"/>
  <c r="FV75" i="51"/>
  <c r="FP76" i="51"/>
  <c r="FT76" i="51"/>
  <c r="FX76" i="51"/>
  <c r="FR77" i="51"/>
  <c r="FV77" i="51"/>
  <c r="FZ77" i="51"/>
  <c r="FT78" i="51"/>
  <c r="FX78" i="51"/>
  <c r="GB78" i="51"/>
  <c r="FR79" i="51"/>
  <c r="FV79" i="51"/>
  <c r="FA53" i="51"/>
  <c r="FC54" i="51"/>
  <c r="FE55" i="51"/>
  <c r="FB60" i="51"/>
  <c r="FJ60" i="51"/>
  <c r="FC61" i="51"/>
  <c r="FG61" i="51"/>
  <c r="FK61" i="51"/>
  <c r="FA62" i="51"/>
  <c r="FE62" i="51"/>
  <c r="FI62" i="51"/>
  <c r="FC63" i="51"/>
  <c r="FG63" i="51"/>
  <c r="FK63" i="51"/>
  <c r="FE64" i="51"/>
  <c r="FI64" i="51"/>
  <c r="FM64" i="51"/>
  <c r="FG65" i="51"/>
  <c r="FK65" i="51"/>
  <c r="FO65" i="51"/>
  <c r="FE66" i="51"/>
  <c r="FI66" i="51"/>
  <c r="FM66" i="51"/>
  <c r="FG67" i="51"/>
  <c r="FK67" i="51"/>
  <c r="FO67" i="51"/>
  <c r="FI68" i="51"/>
  <c r="FM68" i="51"/>
  <c r="FQ68" i="51"/>
  <c r="FK69" i="51"/>
  <c r="FO69" i="51"/>
  <c r="FS69" i="51"/>
  <c r="FI70" i="51"/>
  <c r="FM70" i="51"/>
  <c r="FQ70" i="51"/>
  <c r="FK71" i="51"/>
  <c r="FO71" i="51"/>
  <c r="FS71" i="51"/>
  <c r="FM72" i="51"/>
  <c r="FQ72" i="51"/>
  <c r="FU72" i="51"/>
  <c r="FO73" i="51"/>
  <c r="FS73" i="51"/>
  <c r="FW73" i="51"/>
  <c r="FM74" i="51"/>
  <c r="FQ74" i="51"/>
  <c r="FU74" i="51"/>
  <c r="FO75" i="51"/>
  <c r="FS75" i="51"/>
  <c r="FW75" i="51"/>
  <c r="FQ76" i="51"/>
  <c r="FU76" i="51"/>
  <c r="FY76" i="51"/>
  <c r="FS77" i="51"/>
  <c r="FW77" i="51"/>
  <c r="GA77" i="51"/>
  <c r="FQ78" i="51"/>
  <c r="FU78" i="51"/>
  <c r="FY78" i="51"/>
  <c r="FH61" i="51"/>
  <c r="FJ62" i="51"/>
  <c r="FL63" i="51"/>
  <c r="FN64" i="51"/>
  <c r="FH69" i="51"/>
  <c r="FJ70" i="51"/>
  <c r="FL71" i="51"/>
  <c r="FN72" i="51"/>
  <c r="FP73" i="51"/>
  <c r="FR74" i="51"/>
  <c r="FT75" i="51"/>
  <c r="FV76" i="51"/>
  <c r="FX77" i="51"/>
  <c r="FZ78" i="51"/>
  <c r="FT79" i="51"/>
  <c r="FZ79" i="51"/>
  <c r="FT80" i="51"/>
  <c r="FX80" i="51"/>
  <c r="GB80" i="51"/>
  <c r="FV81" i="51"/>
  <c r="FZ81" i="51"/>
  <c r="GD81" i="51"/>
  <c r="FX82" i="51"/>
  <c r="GB82" i="51"/>
  <c r="GF82" i="51"/>
  <c r="FV83" i="51"/>
  <c r="FZ83" i="51"/>
  <c r="GD83" i="51"/>
  <c r="FX84" i="51"/>
  <c r="GB84" i="51"/>
  <c r="GF84" i="51"/>
  <c r="FZ85" i="51"/>
  <c r="GD85" i="51"/>
  <c r="GH85" i="51"/>
  <c r="GB86" i="51"/>
  <c r="GF86" i="51"/>
  <c r="GJ86" i="51"/>
  <c r="FZ87" i="51"/>
  <c r="GD87" i="51"/>
  <c r="GH87" i="51"/>
  <c r="GB88" i="51"/>
  <c r="GF88" i="51"/>
  <c r="GJ88" i="51"/>
  <c r="GD89" i="51"/>
  <c r="GH89" i="51"/>
  <c r="GL89" i="51"/>
  <c r="GF90" i="51"/>
  <c r="GJ90" i="51"/>
  <c r="GN90" i="51"/>
  <c r="GD91" i="51"/>
  <c r="GH91" i="51"/>
  <c r="GL91" i="51"/>
  <c r="GF92" i="51"/>
  <c r="GJ92" i="51"/>
  <c r="GN92" i="51"/>
  <c r="GH93" i="51"/>
  <c r="GL93" i="51"/>
  <c r="GP93" i="51"/>
  <c r="GJ94" i="51"/>
  <c r="GN94" i="51"/>
  <c r="GR94" i="51"/>
  <c r="GH95" i="51"/>
  <c r="GL95" i="51"/>
  <c r="GP95" i="51"/>
  <c r="FD65" i="51"/>
  <c r="FF66" i="51"/>
  <c r="FH67" i="51"/>
  <c r="FJ68" i="51"/>
  <c r="FL69" i="51"/>
  <c r="FN70" i="51"/>
  <c r="FP71" i="51"/>
  <c r="FR72" i="51"/>
  <c r="FT73" i="51"/>
  <c r="FV74" i="51"/>
  <c r="FX75" i="51"/>
  <c r="FZ76" i="51"/>
  <c r="FW79" i="51"/>
  <c r="GA79" i="51"/>
  <c r="FU80" i="51"/>
  <c r="FY80" i="51"/>
  <c r="GC80" i="51"/>
  <c r="FW81" i="51"/>
  <c r="GA81" i="51"/>
  <c r="GE81" i="51"/>
  <c r="FU82" i="51"/>
  <c r="FY82" i="51"/>
  <c r="GC82" i="51"/>
  <c r="FW83" i="51"/>
  <c r="GA83" i="51"/>
  <c r="GE83" i="51"/>
  <c r="FY84" i="51"/>
  <c r="GC84" i="51"/>
  <c r="GG84" i="51"/>
  <c r="GA85" i="51"/>
  <c r="GE85" i="51"/>
  <c r="GI85" i="51"/>
  <c r="FY86" i="51"/>
  <c r="GC86" i="51"/>
  <c r="GG86" i="51"/>
  <c r="GA87" i="51"/>
  <c r="GE87" i="51"/>
  <c r="GI87" i="51"/>
  <c r="GC88" i="51"/>
  <c r="GG88" i="51"/>
  <c r="GK88" i="51"/>
  <c r="GE89" i="51"/>
  <c r="GI89" i="51"/>
  <c r="GM89" i="51"/>
  <c r="GC90" i="51"/>
  <c r="GG90" i="51"/>
  <c r="GK90" i="51"/>
  <c r="GE91" i="51"/>
  <c r="GI91" i="51"/>
  <c r="GM91" i="51"/>
  <c r="GG92" i="51"/>
  <c r="GK92" i="51"/>
  <c r="GO92" i="51"/>
  <c r="GI93" i="51"/>
  <c r="GM93" i="51"/>
  <c r="GQ93" i="51"/>
  <c r="GG94" i="51"/>
  <c r="GK94" i="51"/>
  <c r="GO94" i="51"/>
  <c r="GI95" i="51"/>
  <c r="GM95" i="51"/>
  <c r="GQ95" i="51"/>
  <c r="FC60" i="51"/>
  <c r="EZ61" i="51"/>
  <c r="FB62" i="51"/>
  <c r="FD63" i="51"/>
  <c r="FF64" i="51"/>
  <c r="FH65" i="51"/>
  <c r="FJ66" i="51"/>
  <c r="FL67" i="51"/>
  <c r="FN68" i="51"/>
  <c r="FP69" i="51"/>
  <c r="FR70" i="51"/>
  <c r="FT71" i="51"/>
  <c r="FV72" i="51"/>
  <c r="FP77" i="51"/>
  <c r="FR78" i="51"/>
  <c r="FX79" i="51"/>
  <c r="GB79" i="51"/>
  <c r="FV80" i="51"/>
  <c r="FZ80" i="51"/>
  <c r="GD80" i="51"/>
  <c r="FT81" i="51"/>
  <c r="FX81" i="51"/>
  <c r="GB81" i="51"/>
  <c r="FV82" i="51"/>
  <c r="FZ82" i="51"/>
  <c r="GD82" i="51"/>
  <c r="FX83" i="51"/>
  <c r="GB83" i="51"/>
  <c r="GF83" i="51"/>
  <c r="FZ84" i="51"/>
  <c r="GD84" i="51"/>
  <c r="GH84" i="51"/>
  <c r="FX85" i="51"/>
  <c r="GB85" i="51"/>
  <c r="GF85" i="51"/>
  <c r="FZ86" i="51"/>
  <c r="GD86" i="51"/>
  <c r="GH86" i="51"/>
  <c r="GB87" i="51"/>
  <c r="GF87" i="51"/>
  <c r="GJ87" i="51"/>
  <c r="GD88" i="51"/>
  <c r="GH88" i="51"/>
  <c r="GL88" i="51"/>
  <c r="GB89" i="51"/>
  <c r="GF89" i="51"/>
  <c r="GJ89" i="51"/>
  <c r="GD90" i="51"/>
  <c r="GH90" i="51"/>
  <c r="GL90" i="51"/>
  <c r="GF91" i="51"/>
  <c r="GJ91" i="51"/>
  <c r="GN91" i="51"/>
  <c r="GH92" i="51"/>
  <c r="GL92" i="51"/>
  <c r="GP92" i="51"/>
  <c r="GF93" i="51"/>
  <c r="GJ93" i="51"/>
  <c r="GN93" i="51"/>
  <c r="EU56" i="51"/>
  <c r="FD61" i="51"/>
  <c r="FF62" i="51"/>
  <c r="FH63" i="51"/>
  <c r="FJ64" i="51"/>
  <c r="FL65" i="51"/>
  <c r="FN66" i="51"/>
  <c r="FP67" i="51"/>
  <c r="FR68" i="51"/>
  <c r="FY79" i="51"/>
  <c r="GA80" i="51"/>
  <c r="GC81" i="51"/>
  <c r="GE82" i="51"/>
  <c r="GG83" i="51"/>
  <c r="GA88" i="51"/>
  <c r="GC89" i="51"/>
  <c r="GE90" i="51"/>
  <c r="GG91" i="51"/>
  <c r="GI92" i="51"/>
  <c r="GK93" i="51"/>
  <c r="GI94" i="51"/>
  <c r="GQ94" i="51"/>
  <c r="GK95" i="51"/>
  <c r="GS95" i="51"/>
  <c r="GI96" i="51"/>
  <c r="GM96" i="51"/>
  <c r="GQ96" i="51"/>
  <c r="GK97" i="51"/>
  <c r="GO97" i="51"/>
  <c r="GS97" i="51"/>
  <c r="GM98" i="51"/>
  <c r="GQ98" i="51"/>
  <c r="GU98" i="51"/>
  <c r="GO99" i="51"/>
  <c r="GS99" i="51"/>
  <c r="GW99" i="51"/>
  <c r="GM100" i="51"/>
  <c r="GQ100" i="51"/>
  <c r="GU100" i="51"/>
  <c r="GO101" i="51"/>
  <c r="GS101" i="51"/>
  <c r="GW101" i="51"/>
  <c r="GQ102" i="51"/>
  <c r="GU102" i="51"/>
  <c r="GY102" i="51"/>
  <c r="GS103" i="51"/>
  <c r="GW103" i="51"/>
  <c r="GQ104" i="51"/>
  <c r="GU104" i="51"/>
  <c r="GY104" i="51"/>
  <c r="GS105" i="51"/>
  <c r="GW105" i="51"/>
  <c r="GU106" i="51"/>
  <c r="GY106" i="51"/>
  <c r="GW107" i="51"/>
  <c r="GU108" i="51"/>
  <c r="GY108" i="51"/>
  <c r="GW109" i="51"/>
  <c r="GY110" i="51"/>
  <c r="EW57" i="51"/>
  <c r="GC79" i="51"/>
  <c r="FW84" i="51"/>
  <c r="FY85" i="51"/>
  <c r="GA86" i="51"/>
  <c r="GC87" i="51"/>
  <c r="GE88" i="51"/>
  <c r="GG89" i="51"/>
  <c r="GI90" i="51"/>
  <c r="GK91" i="51"/>
  <c r="GM92" i="51"/>
  <c r="GO93" i="51"/>
  <c r="GL94" i="51"/>
  <c r="GN95" i="51"/>
  <c r="GJ96" i="51"/>
  <c r="GN96" i="51"/>
  <c r="GR96" i="51"/>
  <c r="GL97" i="51"/>
  <c r="GP97" i="51"/>
  <c r="GT97" i="51"/>
  <c r="GN98" i="51"/>
  <c r="GR98" i="51"/>
  <c r="GV98" i="51"/>
  <c r="GL99" i="51"/>
  <c r="GP99" i="51"/>
  <c r="GT99" i="51"/>
  <c r="GN100" i="51"/>
  <c r="GR100" i="51"/>
  <c r="GV100" i="51"/>
  <c r="GP101" i="51"/>
  <c r="GT101" i="51"/>
  <c r="GX101" i="51"/>
  <c r="GR102" i="51"/>
  <c r="GV102" i="51"/>
  <c r="GP103" i="51"/>
  <c r="GT103" i="51"/>
  <c r="GX103" i="51"/>
  <c r="GR104" i="51"/>
  <c r="GV104" i="51"/>
  <c r="GT105" i="51"/>
  <c r="GX105" i="51"/>
  <c r="GV106" i="51"/>
  <c r="GT107" i="51"/>
  <c r="GX107" i="51"/>
  <c r="GV108" i="51"/>
  <c r="GX109" i="51"/>
  <c r="GX111" i="51"/>
  <c r="EY58" i="51"/>
  <c r="FS80" i="51"/>
  <c r="FU81" i="51"/>
  <c r="FW82" i="51"/>
  <c r="FY83" i="51"/>
  <c r="GA84" i="51"/>
  <c r="GC85" i="51"/>
  <c r="GE86" i="51"/>
  <c r="GG87" i="51"/>
  <c r="GI88" i="51"/>
  <c r="GK89" i="51"/>
  <c r="GM90" i="51"/>
  <c r="GO91" i="51"/>
  <c r="GM94" i="51"/>
  <c r="GO95" i="51"/>
  <c r="GK96" i="51"/>
  <c r="GO96" i="51"/>
  <c r="GS96" i="51"/>
  <c r="GM97" i="51"/>
  <c r="GQ97" i="51"/>
  <c r="GU97" i="51"/>
  <c r="GK98" i="51"/>
  <c r="GO98" i="51"/>
  <c r="GS98" i="51"/>
  <c r="GM99" i="51"/>
  <c r="GQ99" i="51"/>
  <c r="GU99" i="51"/>
  <c r="GO100" i="51"/>
  <c r="GS100" i="51"/>
  <c r="GW100" i="51"/>
  <c r="GQ101" i="51"/>
  <c r="GU101" i="51"/>
  <c r="GY101" i="51"/>
  <c r="GO102" i="51"/>
  <c r="GS102" i="51"/>
  <c r="GW102" i="51"/>
  <c r="GQ103" i="51"/>
  <c r="GU103" i="51"/>
  <c r="GY103" i="51"/>
  <c r="GS104" i="51"/>
  <c r="GW104" i="51"/>
  <c r="GU105" i="51"/>
  <c r="GY105" i="51"/>
  <c r="GS106" i="51"/>
  <c r="GW106" i="51"/>
  <c r="GU107" i="51"/>
  <c r="GY107" i="51"/>
  <c r="GW108" i="51"/>
  <c r="GY109" i="51"/>
  <c r="GW110" i="51"/>
  <c r="GY111" i="51"/>
  <c r="FA59" i="51"/>
  <c r="FR76" i="51"/>
  <c r="GP94" i="51"/>
  <c r="GR95" i="51"/>
  <c r="GJ97" i="51"/>
  <c r="GL98" i="51"/>
  <c r="GN99" i="51"/>
  <c r="GP100" i="51"/>
  <c r="GR101" i="51"/>
  <c r="GT102" i="51"/>
  <c r="GV103" i="51"/>
  <c r="GX104" i="51"/>
  <c r="FL73" i="51"/>
  <c r="FT77" i="51"/>
  <c r="GL96" i="51"/>
  <c r="GN97" i="51"/>
  <c r="GP98" i="51"/>
  <c r="GR99" i="51"/>
  <c r="GT100" i="51"/>
  <c r="GV101" i="51"/>
  <c r="GX102" i="51"/>
  <c r="GV109" i="51"/>
  <c r="GX110" i="51"/>
  <c r="FN74" i="51"/>
  <c r="FV78" i="51"/>
  <c r="GE92" i="51"/>
  <c r="GG93" i="51"/>
  <c r="GP96" i="51"/>
  <c r="GR97" i="51"/>
  <c r="GT98" i="51"/>
  <c r="GV99" i="51"/>
  <c r="GX100" i="51"/>
  <c r="GR105" i="51"/>
  <c r="GT106" i="51"/>
  <c r="GV107" i="51"/>
  <c r="GX108" i="51"/>
  <c r="FP75" i="51"/>
  <c r="FS79" i="51"/>
  <c r="FW80" i="51"/>
  <c r="FY81" i="51"/>
  <c r="GA82" i="51"/>
  <c r="GC83" i="51"/>
  <c r="GE84" i="51"/>
  <c r="GG85" i="51"/>
  <c r="GI86" i="51"/>
  <c r="GK87" i="51"/>
  <c r="GH94" i="51"/>
  <c r="GJ95" i="51"/>
  <c r="GT96" i="51"/>
  <c r="GN101" i="51"/>
  <c r="GP102" i="51"/>
  <c r="GR103" i="51"/>
  <c r="GT104" i="51"/>
  <c r="GV105" i="51"/>
  <c r="GX106" i="51"/>
  <c r="GY112" i="51"/>
  <c r="EO40" i="51"/>
  <c r="EO44" i="51"/>
  <c r="EO48" i="51"/>
  <c r="EO41" i="51"/>
  <c r="EO45" i="51"/>
  <c r="EO49" i="51"/>
  <c r="EO42" i="51"/>
  <c r="EO46" i="51"/>
  <c r="EO50" i="51"/>
  <c r="EO39" i="51"/>
  <c r="EO43" i="51"/>
  <c r="EO47" i="51"/>
  <c r="EP52" i="51"/>
  <c r="EP53" i="51"/>
  <c r="ER54" i="51"/>
  <c r="EP55" i="51"/>
  <c r="ER56" i="51"/>
  <c r="EP57" i="51"/>
  <c r="ET57" i="51"/>
  <c r="ER58" i="51"/>
  <c r="EV58" i="51"/>
  <c r="EP59" i="51"/>
  <c r="ET59" i="51"/>
  <c r="ER60" i="51"/>
  <c r="EV60" i="51"/>
  <c r="EQ53" i="51"/>
  <c r="EQ55" i="51"/>
  <c r="ES56" i="51"/>
  <c r="EQ57" i="51"/>
  <c r="EU57" i="51"/>
  <c r="ES58" i="51"/>
  <c r="EQ59" i="51"/>
  <c r="EU59" i="51"/>
  <c r="ES60" i="51"/>
  <c r="EW60" i="51"/>
  <c r="EP54" i="51"/>
  <c r="ER55" i="51"/>
  <c r="EP56" i="51"/>
  <c r="ET56" i="51"/>
  <c r="ER57" i="51"/>
  <c r="EP58" i="51"/>
  <c r="ET58" i="51"/>
  <c r="ER59" i="51"/>
  <c r="EV59" i="51"/>
  <c r="EP60" i="51"/>
  <c r="EX60" i="51"/>
  <c r="ES61" i="51"/>
  <c r="EW61" i="51"/>
  <c r="EQ62" i="51"/>
  <c r="EU62" i="51"/>
  <c r="EY62" i="51"/>
  <c r="ES63" i="51"/>
  <c r="EW63" i="51"/>
  <c r="FA63" i="51"/>
  <c r="EQ64" i="51"/>
  <c r="EU64" i="51"/>
  <c r="EY64" i="51"/>
  <c r="ES65" i="51"/>
  <c r="EW65" i="51"/>
  <c r="FA65" i="51"/>
  <c r="EU66" i="51"/>
  <c r="EY66" i="51"/>
  <c r="FC66" i="51"/>
  <c r="EW67" i="51"/>
  <c r="FA67" i="51"/>
  <c r="FE67" i="51"/>
  <c r="EU68" i="51"/>
  <c r="EY68" i="51"/>
  <c r="FC68" i="51"/>
  <c r="EW69" i="51"/>
  <c r="FA69" i="51"/>
  <c r="FE69" i="51"/>
  <c r="EY70" i="51"/>
  <c r="FC70" i="51"/>
  <c r="FG70" i="51"/>
  <c r="FA71" i="51"/>
  <c r="FE71" i="51"/>
  <c r="FI71" i="51"/>
  <c r="EY72" i="51"/>
  <c r="FC72" i="51"/>
  <c r="FG72" i="51"/>
  <c r="FA73" i="51"/>
  <c r="FE73" i="51"/>
  <c r="FI73" i="51"/>
  <c r="FC74" i="51"/>
  <c r="FG74" i="51"/>
  <c r="FK74" i="51"/>
  <c r="FE75" i="51"/>
  <c r="FI75" i="51"/>
  <c r="FM75" i="51"/>
  <c r="FC76" i="51"/>
  <c r="FG76" i="51"/>
  <c r="FK76" i="51"/>
  <c r="FE77" i="51"/>
  <c r="FI77" i="51"/>
  <c r="FM77" i="51"/>
  <c r="FG78" i="51"/>
  <c r="FK78" i="51"/>
  <c r="FO78" i="51"/>
  <c r="FI79" i="51"/>
  <c r="FM79" i="51"/>
  <c r="FQ79" i="51"/>
  <c r="EQ58" i="51"/>
  <c r="ES59" i="51"/>
  <c r="EQ60" i="51"/>
  <c r="EP61" i="51"/>
  <c r="ET61" i="51"/>
  <c r="EX61" i="51"/>
  <c r="ER62" i="51"/>
  <c r="EV62" i="51"/>
  <c r="EZ62" i="51"/>
  <c r="EP63" i="51"/>
  <c r="ET63" i="51"/>
  <c r="EX63" i="51"/>
  <c r="ER64" i="51"/>
  <c r="EV64" i="51"/>
  <c r="EZ64" i="51"/>
  <c r="ET65" i="51"/>
  <c r="EX65" i="51"/>
  <c r="FB65" i="51"/>
  <c r="EV66" i="51"/>
  <c r="EZ66" i="51"/>
  <c r="FD66" i="51"/>
  <c r="ET67" i="51"/>
  <c r="EX67" i="51"/>
  <c r="FB67" i="51"/>
  <c r="EV68" i="51"/>
  <c r="EZ68" i="51"/>
  <c r="FD68" i="51"/>
  <c r="EX69" i="51"/>
  <c r="FB69" i="51"/>
  <c r="FF69" i="51"/>
  <c r="EZ70" i="51"/>
  <c r="FD70" i="51"/>
  <c r="FH70" i="51"/>
  <c r="EX71" i="51"/>
  <c r="FB71" i="51"/>
  <c r="FF71" i="51"/>
  <c r="EZ72" i="51"/>
  <c r="FD72" i="51"/>
  <c r="FH72" i="51"/>
  <c r="FB73" i="51"/>
  <c r="FF73" i="51"/>
  <c r="FJ73" i="51"/>
  <c r="FD74" i="51"/>
  <c r="FH74" i="51"/>
  <c r="FL74" i="51"/>
  <c r="FB75" i="51"/>
  <c r="FF75" i="51"/>
  <c r="FJ75" i="51"/>
  <c r="FD76" i="51"/>
  <c r="FH76" i="51"/>
  <c r="FL76" i="51"/>
  <c r="FF77" i="51"/>
  <c r="FJ77" i="51"/>
  <c r="FN77" i="51"/>
  <c r="FH78" i="51"/>
  <c r="FL78" i="51"/>
  <c r="FP78" i="51"/>
  <c r="FF79" i="51"/>
  <c r="FJ79" i="51"/>
  <c r="FN79" i="51"/>
  <c r="EQ56" i="51"/>
  <c r="ES57" i="51"/>
  <c r="EU58" i="51"/>
  <c r="EW59" i="51"/>
  <c r="ET60" i="51"/>
  <c r="EQ61" i="51"/>
  <c r="EU61" i="51"/>
  <c r="EY61" i="51"/>
  <c r="ES62" i="51"/>
  <c r="EW62" i="51"/>
  <c r="EQ63" i="51"/>
  <c r="EU63" i="51"/>
  <c r="EY63" i="51"/>
  <c r="ES64" i="51"/>
  <c r="EW64" i="51"/>
  <c r="FA64" i="51"/>
  <c r="EU65" i="51"/>
  <c r="EY65" i="51"/>
  <c r="FC65" i="51"/>
  <c r="ES66" i="51"/>
  <c r="EW66" i="51"/>
  <c r="FA66" i="51"/>
  <c r="EU67" i="51"/>
  <c r="EY67" i="51"/>
  <c r="FC67" i="51"/>
  <c r="EW68" i="51"/>
  <c r="FA68" i="51"/>
  <c r="FE68" i="51"/>
  <c r="EY69" i="51"/>
  <c r="FC69" i="51"/>
  <c r="FG69" i="51"/>
  <c r="EW70" i="51"/>
  <c r="FA70" i="51"/>
  <c r="FE70" i="51"/>
  <c r="EY71" i="51"/>
  <c r="FC71" i="51"/>
  <c r="FG71" i="51"/>
  <c r="FA72" i="51"/>
  <c r="FE72" i="51"/>
  <c r="FI72" i="51"/>
  <c r="FC73" i="51"/>
  <c r="FG73" i="51"/>
  <c r="FK73" i="51"/>
  <c r="FA74" i="51"/>
  <c r="FE74" i="51"/>
  <c r="FI74" i="51"/>
  <c r="FC75" i="51"/>
  <c r="FG75" i="51"/>
  <c r="FK75" i="51"/>
  <c r="FE76" i="51"/>
  <c r="FI76" i="51"/>
  <c r="FM76" i="51"/>
  <c r="FG77" i="51"/>
  <c r="FK77" i="51"/>
  <c r="FO77" i="51"/>
  <c r="FE78" i="51"/>
  <c r="FI78" i="51"/>
  <c r="FM78" i="51"/>
  <c r="FG79" i="51"/>
  <c r="FK79" i="51"/>
  <c r="ER61" i="51"/>
  <c r="ET62" i="51"/>
  <c r="EV63" i="51"/>
  <c r="EX64" i="51"/>
  <c r="EZ65" i="51"/>
  <c r="FB66" i="51"/>
  <c r="FD67" i="51"/>
  <c r="FF68" i="51"/>
  <c r="EZ73" i="51"/>
  <c r="FB74" i="51"/>
  <c r="FD75" i="51"/>
  <c r="FF76" i="51"/>
  <c r="FH77" i="51"/>
  <c r="FJ78" i="51"/>
  <c r="FL79" i="51"/>
  <c r="FH80" i="51"/>
  <c r="FL80" i="51"/>
  <c r="FP80" i="51"/>
  <c r="FJ81" i="51"/>
  <c r="FN81" i="51"/>
  <c r="FR81" i="51"/>
  <c r="FL82" i="51"/>
  <c r="FP82" i="51"/>
  <c r="FT82" i="51"/>
  <c r="FJ83" i="51"/>
  <c r="FN83" i="51"/>
  <c r="FR83" i="51"/>
  <c r="FL84" i="51"/>
  <c r="FP84" i="51"/>
  <c r="FT84" i="51"/>
  <c r="FN85" i="51"/>
  <c r="FR85" i="51"/>
  <c r="FV85" i="51"/>
  <c r="FP86" i="51"/>
  <c r="FT86" i="51"/>
  <c r="FX86" i="51"/>
  <c r="FN87" i="51"/>
  <c r="FR87" i="51"/>
  <c r="FV87" i="51"/>
  <c r="FP88" i="51"/>
  <c r="FT88" i="51"/>
  <c r="FX88" i="51"/>
  <c r="FR89" i="51"/>
  <c r="FV89" i="51"/>
  <c r="FZ89" i="51"/>
  <c r="FT90" i="51"/>
  <c r="FX90" i="51"/>
  <c r="GB90" i="51"/>
  <c r="FR91" i="51"/>
  <c r="FV91" i="51"/>
  <c r="FZ91" i="51"/>
  <c r="FT92" i="51"/>
  <c r="FX92" i="51"/>
  <c r="GB92" i="51"/>
  <c r="FV93" i="51"/>
  <c r="FZ93" i="51"/>
  <c r="GD93" i="51"/>
  <c r="FX94" i="51"/>
  <c r="GB94" i="51"/>
  <c r="GF94" i="51"/>
  <c r="FV95" i="51"/>
  <c r="FZ95" i="51"/>
  <c r="GD95" i="51"/>
  <c r="EU60" i="51"/>
  <c r="EV61" i="51"/>
  <c r="EX62" i="51"/>
  <c r="EZ63" i="51"/>
  <c r="FB64" i="51"/>
  <c r="EV69" i="51"/>
  <c r="EX70" i="51"/>
  <c r="EZ71" i="51"/>
  <c r="FB72" i="51"/>
  <c r="FD73" i="51"/>
  <c r="FF74" i="51"/>
  <c r="FH75" i="51"/>
  <c r="FJ76" i="51"/>
  <c r="FL77" i="51"/>
  <c r="FN78" i="51"/>
  <c r="FO79" i="51"/>
  <c r="FI80" i="51"/>
  <c r="FM80" i="51"/>
  <c r="FQ80" i="51"/>
  <c r="FK81" i="51"/>
  <c r="FO81" i="51"/>
  <c r="FS81" i="51"/>
  <c r="FI82" i="51"/>
  <c r="FM82" i="51"/>
  <c r="FQ82" i="51"/>
  <c r="FK83" i="51"/>
  <c r="FO83" i="51"/>
  <c r="FS83" i="51"/>
  <c r="FM84" i="51"/>
  <c r="FQ84" i="51"/>
  <c r="FU84" i="51"/>
  <c r="FO85" i="51"/>
  <c r="FS85" i="51"/>
  <c r="FW85" i="51"/>
  <c r="FM86" i="51"/>
  <c r="FQ86" i="51"/>
  <c r="FU86" i="51"/>
  <c r="FO87" i="51"/>
  <c r="FS87" i="51"/>
  <c r="FW87" i="51"/>
  <c r="FQ88" i="51"/>
  <c r="FU88" i="51"/>
  <c r="FY88" i="51"/>
  <c r="FS89" i="51"/>
  <c r="FW89" i="51"/>
  <c r="GA89" i="51"/>
  <c r="FQ90" i="51"/>
  <c r="FU90" i="51"/>
  <c r="FY90" i="51"/>
  <c r="FS91" i="51"/>
  <c r="FW91" i="51"/>
  <c r="GA91" i="51"/>
  <c r="FU92" i="51"/>
  <c r="FY92" i="51"/>
  <c r="GC92" i="51"/>
  <c r="FW93" i="51"/>
  <c r="GA93" i="51"/>
  <c r="GE93" i="51"/>
  <c r="FU94" i="51"/>
  <c r="FY94" i="51"/>
  <c r="GC94" i="51"/>
  <c r="FW95" i="51"/>
  <c r="GA95" i="51"/>
  <c r="GE95" i="51"/>
  <c r="ER65" i="51"/>
  <c r="ET66" i="51"/>
  <c r="EV67" i="51"/>
  <c r="EX68" i="51"/>
  <c r="EZ69" i="51"/>
  <c r="FB70" i="51"/>
  <c r="FD71" i="51"/>
  <c r="FF72" i="51"/>
  <c r="FH73" i="51"/>
  <c r="FJ74" i="51"/>
  <c r="FL75" i="51"/>
  <c r="FN76" i="51"/>
  <c r="FP79" i="51"/>
  <c r="FJ80" i="51"/>
  <c r="FN80" i="51"/>
  <c r="FR80" i="51"/>
  <c r="FH81" i="51"/>
  <c r="FL81" i="51"/>
  <c r="FP81" i="51"/>
  <c r="FJ82" i="51"/>
  <c r="FN82" i="51"/>
  <c r="FR82" i="51"/>
  <c r="FL83" i="51"/>
  <c r="FP83" i="51"/>
  <c r="FT83" i="51"/>
  <c r="FN84" i="51"/>
  <c r="FR84" i="51"/>
  <c r="FV84" i="51"/>
  <c r="FL85" i="51"/>
  <c r="FP85" i="51"/>
  <c r="FT85" i="51"/>
  <c r="FN86" i="51"/>
  <c r="FR86" i="51"/>
  <c r="FV86" i="51"/>
  <c r="FP87" i="51"/>
  <c r="FT87" i="51"/>
  <c r="FX87" i="51"/>
  <c r="FR88" i="51"/>
  <c r="FV88" i="51"/>
  <c r="FZ88" i="51"/>
  <c r="FP89" i="51"/>
  <c r="FT89" i="51"/>
  <c r="FX89" i="51"/>
  <c r="FR90" i="51"/>
  <c r="FV90" i="51"/>
  <c r="FZ90" i="51"/>
  <c r="FT91" i="51"/>
  <c r="FX91" i="51"/>
  <c r="GB91" i="51"/>
  <c r="FV92" i="51"/>
  <c r="FZ92" i="51"/>
  <c r="GD92" i="51"/>
  <c r="FT93" i="51"/>
  <c r="FX93" i="51"/>
  <c r="GB93" i="51"/>
  <c r="FK80" i="51"/>
  <c r="FM81" i="51"/>
  <c r="FO82" i="51"/>
  <c r="FQ83" i="51"/>
  <c r="FS84" i="51"/>
  <c r="FU85" i="51"/>
  <c r="FW86" i="51"/>
  <c r="FY87" i="51"/>
  <c r="FS92" i="51"/>
  <c r="FU93" i="51"/>
  <c r="GA94" i="51"/>
  <c r="GC95" i="51"/>
  <c r="FW96" i="51"/>
  <c r="GA96" i="51"/>
  <c r="GE96" i="51"/>
  <c r="FY97" i="51"/>
  <c r="GC97" i="51"/>
  <c r="GG97" i="51"/>
  <c r="GA98" i="51"/>
  <c r="GE98" i="51"/>
  <c r="GI98" i="51"/>
  <c r="GC99" i="51"/>
  <c r="GG99" i="51"/>
  <c r="GK99" i="51"/>
  <c r="GA100" i="51"/>
  <c r="GE100" i="51"/>
  <c r="GI100" i="51"/>
  <c r="GC101" i="51"/>
  <c r="GG101" i="51"/>
  <c r="GK101" i="51"/>
  <c r="GE102" i="51"/>
  <c r="GI102" i="51"/>
  <c r="GM102" i="51"/>
  <c r="GG103" i="51"/>
  <c r="GK103" i="51"/>
  <c r="GO103" i="51"/>
  <c r="GE104" i="51"/>
  <c r="GI104" i="51"/>
  <c r="GM104" i="51"/>
  <c r="GG105" i="51"/>
  <c r="GK105" i="51"/>
  <c r="GO105" i="51"/>
  <c r="GI106" i="51"/>
  <c r="GM106" i="51"/>
  <c r="GQ106" i="51"/>
  <c r="GK107" i="51"/>
  <c r="GO107" i="51"/>
  <c r="GS107" i="51"/>
  <c r="GI108" i="51"/>
  <c r="GM108" i="51"/>
  <c r="GQ108" i="51"/>
  <c r="GK109" i="51"/>
  <c r="GO109" i="51"/>
  <c r="GS109" i="51"/>
  <c r="GM110" i="51"/>
  <c r="GQ110" i="51"/>
  <c r="GU110" i="51"/>
  <c r="GO111" i="51"/>
  <c r="GS111" i="51"/>
  <c r="GW111" i="51"/>
  <c r="FO80" i="51"/>
  <c r="FQ81" i="51"/>
  <c r="FS82" i="51"/>
  <c r="FU83" i="51"/>
  <c r="FO88" i="51"/>
  <c r="FQ89" i="51"/>
  <c r="FS90" i="51"/>
  <c r="FU91" i="51"/>
  <c r="FW92" i="51"/>
  <c r="FY93" i="51"/>
  <c r="FV94" i="51"/>
  <c r="GD94" i="51"/>
  <c r="FX95" i="51"/>
  <c r="GF95" i="51"/>
  <c r="FX96" i="51"/>
  <c r="GB96" i="51"/>
  <c r="GF96" i="51"/>
  <c r="FZ97" i="51"/>
  <c r="GD97" i="51"/>
  <c r="GH97" i="51"/>
  <c r="GB98" i="51"/>
  <c r="GF98" i="51"/>
  <c r="GJ98" i="51"/>
  <c r="FZ99" i="51"/>
  <c r="GD99" i="51"/>
  <c r="GH99" i="51"/>
  <c r="GB100" i="51"/>
  <c r="GF100" i="51"/>
  <c r="GJ100" i="51"/>
  <c r="GD101" i="51"/>
  <c r="GH101" i="51"/>
  <c r="GL101" i="51"/>
  <c r="GF102" i="51"/>
  <c r="GJ102" i="51"/>
  <c r="GN102" i="51"/>
  <c r="GD103" i="51"/>
  <c r="GH103" i="51"/>
  <c r="GL103" i="51"/>
  <c r="GF104" i="51"/>
  <c r="GJ104" i="51"/>
  <c r="GN104" i="51"/>
  <c r="GH105" i="51"/>
  <c r="GL105" i="51"/>
  <c r="GP105" i="51"/>
  <c r="GJ106" i="51"/>
  <c r="GN106" i="51"/>
  <c r="GR106" i="51"/>
  <c r="GH107" i="51"/>
  <c r="GL107" i="51"/>
  <c r="GP107" i="51"/>
  <c r="GJ108" i="51"/>
  <c r="GN108" i="51"/>
  <c r="GR108" i="51"/>
  <c r="GL109" i="51"/>
  <c r="GP109" i="51"/>
  <c r="GT109" i="51"/>
  <c r="GN110" i="51"/>
  <c r="GR110" i="51"/>
  <c r="GV110" i="51"/>
  <c r="GL111" i="51"/>
  <c r="GP111" i="51"/>
  <c r="GT111" i="51"/>
  <c r="EQ54" i="51"/>
  <c r="FD77" i="51"/>
  <c r="FF78" i="51"/>
  <c r="FH79" i="51"/>
  <c r="FK84" i="51"/>
  <c r="FM85" i="51"/>
  <c r="FO86" i="51"/>
  <c r="FQ87" i="51"/>
  <c r="FS88" i="51"/>
  <c r="FU89" i="51"/>
  <c r="FW90" i="51"/>
  <c r="FY91" i="51"/>
  <c r="GA92" i="51"/>
  <c r="GC93" i="51"/>
  <c r="FW94" i="51"/>
  <c r="GE94" i="51"/>
  <c r="FY95" i="51"/>
  <c r="GG95" i="51"/>
  <c r="FY96" i="51"/>
  <c r="GC96" i="51"/>
  <c r="GG96" i="51"/>
  <c r="GA97" i="51"/>
  <c r="GE97" i="51"/>
  <c r="GI97" i="51"/>
  <c r="FY98" i="51"/>
  <c r="GC98" i="51"/>
  <c r="GG98" i="51"/>
  <c r="GA99" i="51"/>
  <c r="GE99" i="51"/>
  <c r="GI99" i="51"/>
  <c r="GC100" i="51"/>
  <c r="GG100" i="51"/>
  <c r="GK100" i="51"/>
  <c r="GE101" i="51"/>
  <c r="GI101" i="51"/>
  <c r="GM101" i="51"/>
  <c r="GC102" i="51"/>
  <c r="GG102" i="51"/>
  <c r="GK102" i="51"/>
  <c r="GE103" i="51"/>
  <c r="GI103" i="51"/>
  <c r="GM103" i="51"/>
  <c r="GG104" i="51"/>
  <c r="GK104" i="51"/>
  <c r="GO104" i="51"/>
  <c r="GI105" i="51"/>
  <c r="GM105" i="51"/>
  <c r="GQ105" i="51"/>
  <c r="GG106" i="51"/>
  <c r="GK106" i="51"/>
  <c r="GO106" i="51"/>
  <c r="GI107" i="51"/>
  <c r="GM107" i="51"/>
  <c r="GQ107" i="51"/>
  <c r="GK108" i="51"/>
  <c r="GO108" i="51"/>
  <c r="GS108" i="51"/>
  <c r="GM109" i="51"/>
  <c r="GQ109" i="51"/>
  <c r="GU109" i="51"/>
  <c r="GK110" i="51"/>
  <c r="GO110" i="51"/>
  <c r="GS110" i="51"/>
  <c r="GM111" i="51"/>
  <c r="GQ111" i="51"/>
  <c r="GU111" i="51"/>
  <c r="ES55" i="51"/>
  <c r="EP62" i="51"/>
  <c r="ER63" i="51"/>
  <c r="ET64" i="51"/>
  <c r="EV65" i="51"/>
  <c r="FB68" i="51"/>
  <c r="FJ72" i="51"/>
  <c r="GH96" i="51"/>
  <c r="GB101" i="51"/>
  <c r="GD102" i="51"/>
  <c r="GF103" i="51"/>
  <c r="GH104" i="51"/>
  <c r="GJ105" i="51"/>
  <c r="GL106" i="51"/>
  <c r="GN107" i="51"/>
  <c r="GP108" i="51"/>
  <c r="GR109" i="51"/>
  <c r="GT110" i="51"/>
  <c r="GV111" i="51"/>
  <c r="FD69" i="51"/>
  <c r="FX97" i="51"/>
  <c r="FZ98" i="51"/>
  <c r="GB99" i="51"/>
  <c r="GD100" i="51"/>
  <c r="GF101" i="51"/>
  <c r="GH102" i="51"/>
  <c r="GJ103" i="51"/>
  <c r="GL104" i="51"/>
  <c r="GN105" i="51"/>
  <c r="GP106" i="51"/>
  <c r="GR107" i="51"/>
  <c r="GT108" i="51"/>
  <c r="EX66" i="51"/>
  <c r="FF70" i="51"/>
  <c r="FG80" i="51"/>
  <c r="FI81" i="51"/>
  <c r="FK82" i="51"/>
  <c r="FM83" i="51"/>
  <c r="FO84" i="51"/>
  <c r="FQ85" i="51"/>
  <c r="FS86" i="51"/>
  <c r="FU87" i="51"/>
  <c r="FW88" i="51"/>
  <c r="FY89" i="51"/>
  <c r="GA90" i="51"/>
  <c r="GC91" i="51"/>
  <c r="FZ94" i="51"/>
  <c r="GB95" i="51"/>
  <c r="FZ96" i="51"/>
  <c r="GB97" i="51"/>
  <c r="GD98" i="51"/>
  <c r="GF99" i="51"/>
  <c r="GH100" i="51"/>
  <c r="GJ101" i="51"/>
  <c r="GL102" i="51"/>
  <c r="GN103" i="51"/>
  <c r="GP104" i="51"/>
  <c r="GJ109" i="51"/>
  <c r="GL110" i="51"/>
  <c r="GN111" i="51"/>
  <c r="EZ67" i="51"/>
  <c r="FH71" i="51"/>
  <c r="GD96" i="51"/>
  <c r="GF97" i="51"/>
  <c r="GH98" i="51"/>
  <c r="GJ99" i="51"/>
  <c r="GL100" i="51"/>
  <c r="GF105" i="51"/>
  <c r="GH106" i="51"/>
  <c r="GJ107" i="51"/>
  <c r="GL108" i="51"/>
  <c r="GN109" i="51"/>
  <c r="GP110" i="51"/>
  <c r="GR111" i="51"/>
  <c r="GM112" i="51"/>
  <c r="GQ112" i="51"/>
  <c r="GU112" i="51"/>
  <c r="GO113" i="51"/>
  <c r="GS113" i="51"/>
  <c r="GW113" i="51"/>
  <c r="GQ114" i="51"/>
  <c r="GU114" i="51"/>
  <c r="GY114" i="51"/>
  <c r="GQ116" i="51"/>
  <c r="GU116" i="51"/>
  <c r="GY116" i="51"/>
  <c r="GS117" i="51"/>
  <c r="GW117" i="51"/>
  <c r="GU118" i="51"/>
  <c r="GY118" i="51"/>
  <c r="GW119" i="51"/>
  <c r="GU120" i="51"/>
  <c r="GY120" i="51"/>
  <c r="GW121" i="51"/>
  <c r="GY122" i="51"/>
  <c r="GN112" i="51"/>
  <c r="GR112" i="51"/>
  <c r="GV112" i="51"/>
  <c r="GP113" i="51"/>
  <c r="GT113" i="51"/>
  <c r="GX113" i="51"/>
  <c r="GR114" i="51"/>
  <c r="GV114" i="51"/>
  <c r="GR116" i="51"/>
  <c r="GV116" i="51"/>
  <c r="GT117" i="51"/>
  <c r="GX117" i="51"/>
  <c r="GV118" i="51"/>
  <c r="GT119" i="51"/>
  <c r="GX119" i="51"/>
  <c r="GV120" i="51"/>
  <c r="GX121" i="51"/>
  <c r="GO112" i="51"/>
  <c r="GS112" i="51"/>
  <c r="GW112" i="51"/>
  <c r="GQ113" i="51"/>
  <c r="GU113" i="51"/>
  <c r="GY113" i="51"/>
  <c r="GO114" i="51"/>
  <c r="GS114" i="51"/>
  <c r="GW114" i="51"/>
  <c r="GS116" i="51"/>
  <c r="GW116" i="51"/>
  <c r="GU117" i="51"/>
  <c r="GY117" i="51"/>
  <c r="GS118" i="51"/>
  <c r="GW118" i="51"/>
  <c r="GU119" i="51"/>
  <c r="GY119" i="51"/>
  <c r="GW120" i="51"/>
  <c r="GY121" i="51"/>
  <c r="GW122" i="51"/>
  <c r="GP112" i="51"/>
  <c r="GT112" i="51"/>
  <c r="GX112" i="51"/>
  <c r="GN113" i="51"/>
  <c r="GR113" i="51"/>
  <c r="GV113" i="51"/>
  <c r="GP114" i="51"/>
  <c r="GT114" i="51"/>
  <c r="GX114" i="51"/>
  <c r="GT116" i="51"/>
  <c r="GX116" i="51"/>
  <c r="GR117" i="51"/>
  <c r="GV117" i="51"/>
  <c r="GT118" i="51"/>
  <c r="GX118" i="51"/>
  <c r="GV119" i="51"/>
  <c r="GX120" i="51"/>
  <c r="GV121" i="51"/>
  <c r="GX122" i="51"/>
  <c r="GY124" i="51"/>
  <c r="GX123" i="51"/>
  <c r="GY123" i="51"/>
  <c r="EO52" i="51"/>
  <c r="EO56" i="51"/>
  <c r="EO60" i="51"/>
  <c r="EO53" i="51"/>
  <c r="EO57" i="51"/>
  <c r="EO61" i="51"/>
  <c r="EO54" i="51"/>
  <c r="EO58" i="51"/>
  <c r="EO62" i="51"/>
  <c r="EO51" i="51"/>
  <c r="EO55" i="51"/>
  <c r="EO59" i="51"/>
  <c r="F176" i="51"/>
  <c r="AF8" i="47" s="1"/>
  <c r="E24" i="47" l="1"/>
  <c r="BO115" i="51"/>
  <c r="AF11" i="47"/>
  <c r="AF18" i="47"/>
  <c r="AM13" i="47"/>
  <c r="DE181" i="51"/>
  <c r="E27" i="47"/>
  <c r="F27" i="47" s="1"/>
  <c r="D8" i="19"/>
  <c r="E23" i="47" s="1"/>
  <c r="AM17" i="47"/>
  <c r="AO18" i="47"/>
  <c r="AF10" i="47"/>
  <c r="AF17" i="47"/>
  <c r="AF13" i="47"/>
  <c r="AM16" i="47"/>
  <c r="AM14" i="47"/>
  <c r="AQ15" i="47"/>
  <c r="BC15" i="47" s="1"/>
  <c r="FN227" i="51"/>
  <c r="AM15" i="47"/>
  <c r="AN15" i="47"/>
  <c r="AM9" i="47"/>
  <c r="DE223" i="51"/>
  <c r="AM8" i="47"/>
  <c r="AQ12" i="47"/>
  <c r="EO227" i="51"/>
  <c r="AO16" i="47"/>
  <c r="AN10" i="47"/>
  <c r="DQ224" i="51"/>
  <c r="AO11" i="47"/>
  <c r="EC225" i="51"/>
  <c r="AL18" i="47"/>
  <c r="AX18" i="47" s="1"/>
  <c r="GX222" i="51"/>
  <c r="DQ221" i="51"/>
  <c r="AK10" i="47"/>
  <c r="AW10" i="47" s="1"/>
  <c r="AL9" i="47"/>
  <c r="AX9" i="47" s="1"/>
  <c r="DE222" i="51"/>
  <c r="AF14" i="47"/>
  <c r="AQ14" i="47"/>
  <c r="BC14" i="47" s="1"/>
  <c r="FB227" i="51"/>
  <c r="FB221" i="51"/>
  <c r="AK14" i="47"/>
  <c r="AW14" i="47" s="1"/>
  <c r="AQ17" i="47"/>
  <c r="BC17" i="47" s="1"/>
  <c r="GL227" i="51"/>
  <c r="AK16" i="47"/>
  <c r="AW16" i="47" s="1"/>
  <c r="FZ221" i="51"/>
  <c r="AN16" i="47"/>
  <c r="AM10" i="47"/>
  <c r="DQ223" i="51"/>
  <c r="EP222" i="51"/>
  <c r="AL13" i="47"/>
  <c r="AX13" i="47" s="1"/>
  <c r="AQ9" i="47"/>
  <c r="BC9" i="47" s="1"/>
  <c r="DE227" i="51"/>
  <c r="AO17" i="47"/>
  <c r="AO13" i="47"/>
  <c r="AN11" i="47"/>
  <c r="EC224" i="51"/>
  <c r="AK13" i="47"/>
  <c r="AW13" i="47" s="1"/>
  <c r="EP221" i="51"/>
  <c r="FN222" i="51"/>
  <c r="AL15" i="47"/>
  <c r="AX15" i="47" s="1"/>
  <c r="EO221" i="51"/>
  <c r="AK12" i="47"/>
  <c r="AL10" i="47"/>
  <c r="AX10" i="47" s="1"/>
  <c r="DQ222" i="51"/>
  <c r="AF15" i="47"/>
  <c r="AQ16" i="47"/>
  <c r="BC16" i="47" s="1"/>
  <c r="FZ227" i="51"/>
  <c r="AQ18" i="47"/>
  <c r="BC18" i="47" s="1"/>
  <c r="GX227" i="51"/>
  <c r="AN17" i="47"/>
  <c r="AN13" i="47"/>
  <c r="AM11" i="47"/>
  <c r="EC223" i="51"/>
  <c r="AK9" i="47"/>
  <c r="AW9" i="47" s="1"/>
  <c r="DE221" i="51"/>
  <c r="AQ10" i="47"/>
  <c r="BC10" i="47" s="1"/>
  <c r="DQ227" i="51"/>
  <c r="AO14" i="47"/>
  <c r="AK15" i="47"/>
  <c r="AW15" i="47" s="1"/>
  <c r="FN221" i="51"/>
  <c r="AO9" i="47"/>
  <c r="DE225" i="51"/>
  <c r="AL16" i="47"/>
  <c r="AX16" i="47" s="1"/>
  <c r="FZ222" i="51"/>
  <c r="AL11" i="47"/>
  <c r="AX11" i="47" s="1"/>
  <c r="EC222" i="51"/>
  <c r="AF9" i="47"/>
  <c r="AF16" i="47"/>
  <c r="AK18" i="47"/>
  <c r="AW18" i="47" s="1"/>
  <c r="GX221" i="51"/>
  <c r="AO8" i="47"/>
  <c r="AN8" i="47"/>
  <c r="AK8" i="47"/>
  <c r="AW8" i="47" s="1"/>
  <c r="DD221" i="51"/>
  <c r="AL8" i="47"/>
  <c r="AX8" i="47" s="1"/>
  <c r="DD222" i="51"/>
  <c r="AQ13" i="47"/>
  <c r="BC13" i="47" s="1"/>
  <c r="EP227" i="51"/>
  <c r="AN18" i="47"/>
  <c r="AN14" i="47"/>
  <c r="O26" i="47"/>
  <c r="AK11" i="47"/>
  <c r="AW11" i="47" s="1"/>
  <c r="EC221" i="51"/>
  <c r="AQ8" i="47"/>
  <c r="BC8" i="47" s="1"/>
  <c r="DD227" i="51"/>
  <c r="AQ11" i="47"/>
  <c r="BC11" i="47" s="1"/>
  <c r="EC227" i="51"/>
  <c r="AO15" i="47"/>
  <c r="AN9" i="47"/>
  <c r="DE224" i="51"/>
  <c r="AK17" i="47"/>
  <c r="AW17" i="47" s="1"/>
  <c r="GL221" i="51"/>
  <c r="AO10" i="47"/>
  <c r="DQ225" i="51"/>
  <c r="GL222" i="51"/>
  <c r="AL17" i="47"/>
  <c r="AX17" i="47" s="1"/>
  <c r="AL14" i="47"/>
  <c r="AX14" i="47" s="1"/>
  <c r="FB222" i="51"/>
  <c r="AL12" i="47"/>
  <c r="EO222" i="51"/>
  <c r="GL115" i="51"/>
  <c r="GL179" i="51" s="1"/>
  <c r="GL180" i="51" s="1"/>
  <c r="GL199" i="51" s="1"/>
  <c r="FE115" i="51"/>
  <c r="FE179" i="51" s="1"/>
  <c r="FE180" i="51" s="1"/>
  <c r="FE199" i="51" s="1"/>
  <c r="GR115" i="51"/>
  <c r="GR179" i="51" s="1"/>
  <c r="GR180" i="51" s="1"/>
  <c r="GR199" i="51" s="1"/>
  <c r="GP115" i="51"/>
  <c r="GP179" i="51" s="1"/>
  <c r="GP180" i="51" s="1"/>
  <c r="GP199" i="51" s="1"/>
  <c r="FT115" i="51"/>
  <c r="FT179" i="51" s="1"/>
  <c r="FT180" i="51" s="1"/>
  <c r="FT199" i="51" s="1"/>
  <c r="FQ115" i="51"/>
  <c r="FQ179" i="51" s="1"/>
  <c r="FQ180" i="51" s="1"/>
  <c r="FQ199" i="51" s="1"/>
  <c r="GQ115" i="51"/>
  <c r="GQ179" i="51" s="1"/>
  <c r="GQ180" i="51" s="1"/>
  <c r="GQ199" i="51" s="1"/>
  <c r="FG115" i="51"/>
  <c r="FG179" i="51" s="1"/>
  <c r="FG180" i="51" s="1"/>
  <c r="FG199" i="51" s="1"/>
  <c r="FN115" i="51"/>
  <c r="FN179" i="51" s="1"/>
  <c r="FN180" i="51" s="1"/>
  <c r="FN199" i="51" s="1"/>
  <c r="FV115" i="51"/>
  <c r="FV179" i="51" s="1"/>
  <c r="FV180" i="51" s="1"/>
  <c r="FV199" i="51" s="1"/>
  <c r="DG179" i="51"/>
  <c r="DG180" i="51" s="1"/>
  <c r="GV115" i="51"/>
  <c r="GV179" i="51" s="1"/>
  <c r="GV180" i="51" s="1"/>
  <c r="GV199" i="51" s="1"/>
  <c r="GW115" i="51"/>
  <c r="GW179" i="51" s="1"/>
  <c r="GW180" i="51" s="1"/>
  <c r="GW199" i="51" s="1"/>
  <c r="FJ115" i="51"/>
  <c r="FJ179" i="51" s="1"/>
  <c r="FJ180" i="51" s="1"/>
  <c r="FJ199" i="51" s="1"/>
  <c r="FM115" i="51"/>
  <c r="GA115" i="51"/>
  <c r="GA179" i="51" s="1"/>
  <c r="GA180" i="51" s="1"/>
  <c r="GA199" i="51" s="1"/>
  <c r="GI115" i="51"/>
  <c r="EX115" i="51"/>
  <c r="EX179" i="51" s="1"/>
  <c r="EX180" i="51" s="1"/>
  <c r="EX199" i="51" s="1"/>
  <c r="FS115" i="51"/>
  <c r="FS179" i="51" s="1"/>
  <c r="FS180" i="51" s="1"/>
  <c r="FS199" i="51" s="1"/>
  <c r="GC115" i="51"/>
  <c r="GC179" i="51" s="1"/>
  <c r="GC180" i="51" s="1"/>
  <c r="GC199" i="51" s="1"/>
  <c r="GF115" i="51"/>
  <c r="GF179" i="51" s="1"/>
  <c r="GF180" i="51" s="1"/>
  <c r="GF199" i="51" s="1"/>
  <c r="GO115" i="51"/>
  <c r="GO179" i="51" s="1"/>
  <c r="GO180" i="51" s="1"/>
  <c r="GO199" i="51" s="1"/>
  <c r="DJ179" i="51"/>
  <c r="DJ180" i="51" s="1"/>
  <c r="DU179" i="51"/>
  <c r="DU180" i="51" s="1"/>
  <c r="FF115" i="51"/>
  <c r="FF179" i="51" s="1"/>
  <c r="FF180" i="51" s="1"/>
  <c r="FF199" i="51" s="1"/>
  <c r="FI115" i="51"/>
  <c r="FI179" i="51" s="1"/>
  <c r="FI180" i="51" s="1"/>
  <c r="FI199" i="51" s="1"/>
  <c r="GY115" i="51"/>
  <c r="GY179" i="51" s="1"/>
  <c r="GY180" i="51" s="1"/>
  <c r="GT115" i="51"/>
  <c r="GT179" i="51" s="1"/>
  <c r="GT180" i="51" s="1"/>
  <c r="GT199" i="51" s="1"/>
  <c r="FP115" i="51"/>
  <c r="FP179" i="51" s="1"/>
  <c r="FP180" i="51" s="1"/>
  <c r="FP199" i="51" s="1"/>
  <c r="FO115" i="51"/>
  <c r="FO179" i="51" s="1"/>
  <c r="FO180" i="51" s="1"/>
  <c r="FO199" i="51" s="1"/>
  <c r="FX115" i="51"/>
  <c r="FX179" i="51" s="1"/>
  <c r="FX180" i="51" s="1"/>
  <c r="FX199" i="51" s="1"/>
  <c r="FZ115" i="51"/>
  <c r="FZ179" i="51" s="1"/>
  <c r="FZ180" i="51" s="1"/>
  <c r="FZ199" i="51" s="1"/>
  <c r="FY115" i="51"/>
  <c r="FY179" i="51" s="1"/>
  <c r="FY180" i="51" s="1"/>
  <c r="FY199" i="51" s="1"/>
  <c r="GU115" i="51"/>
  <c r="GU179" i="51" s="1"/>
  <c r="GU180" i="51" s="1"/>
  <c r="GU199" i="51" s="1"/>
  <c r="GX115" i="51"/>
  <c r="GX179" i="51" s="1"/>
  <c r="GX180" i="51" s="1"/>
  <c r="GX199" i="51" s="1"/>
  <c r="GS115" i="51"/>
  <c r="GS179" i="51" s="1"/>
  <c r="GS180" i="51" s="1"/>
  <c r="GS199" i="51" s="1"/>
  <c r="FH115" i="51"/>
  <c r="FH179" i="51" s="1"/>
  <c r="FH180" i="51" s="1"/>
  <c r="FH199" i="51" s="1"/>
  <c r="FK115" i="51"/>
  <c r="FK179" i="51" s="1"/>
  <c r="FK180" i="51" s="1"/>
  <c r="FK199" i="51" s="1"/>
  <c r="GB115" i="51"/>
  <c r="GB179" i="51" s="1"/>
  <c r="GB180" i="51" s="1"/>
  <c r="GB199" i="51" s="1"/>
  <c r="FW115" i="51"/>
  <c r="FW179" i="51" s="1"/>
  <c r="FW180" i="51" s="1"/>
  <c r="FW199" i="51" s="1"/>
  <c r="FR115" i="51"/>
  <c r="FR179" i="51" s="1"/>
  <c r="FR180" i="51" s="1"/>
  <c r="FR199" i="51" s="1"/>
  <c r="FU115" i="51"/>
  <c r="FU179" i="51" s="1"/>
  <c r="FU180" i="51" s="1"/>
  <c r="FU199" i="51" s="1"/>
  <c r="EU115" i="51"/>
  <c r="EU179" i="51" s="1"/>
  <c r="EU180" i="51" s="1"/>
  <c r="EU199" i="51" s="1"/>
  <c r="DE179" i="51"/>
  <c r="DE180" i="51" s="1"/>
  <c r="DE198" i="51" s="1"/>
  <c r="DX179" i="51"/>
  <c r="DX180" i="51" s="1"/>
  <c r="EI179" i="51"/>
  <c r="EI180" i="51" s="1"/>
  <c r="GE115" i="51"/>
  <c r="GE179" i="51" s="1"/>
  <c r="GE180" i="51" s="1"/>
  <c r="GE199" i="51" s="1"/>
  <c r="GH115" i="51"/>
  <c r="GH179" i="51" s="1"/>
  <c r="GH180" i="51" s="1"/>
  <c r="GH199" i="51" s="1"/>
  <c r="GK115" i="51"/>
  <c r="GK179" i="51" s="1"/>
  <c r="GK180" i="51" s="1"/>
  <c r="GK199" i="51" s="1"/>
  <c r="FD115" i="51"/>
  <c r="FD179" i="51" s="1"/>
  <c r="FD180" i="51" s="1"/>
  <c r="FD199" i="51" s="1"/>
  <c r="ET115" i="51"/>
  <c r="ET179" i="51" s="1"/>
  <c r="ET180" i="51" s="1"/>
  <c r="ET199" i="51" s="1"/>
  <c r="FA115" i="51"/>
  <c r="FA179" i="51" s="1"/>
  <c r="FA180" i="51" s="1"/>
  <c r="FA199" i="51" s="1"/>
  <c r="EL179" i="51"/>
  <c r="EL180" i="51" s="1"/>
  <c r="DV179" i="51"/>
  <c r="DV180" i="51" s="1"/>
  <c r="DF179" i="51"/>
  <c r="DF180" i="51" s="1"/>
  <c r="EG179" i="51"/>
  <c r="EG180" i="51" s="1"/>
  <c r="DQ179" i="51"/>
  <c r="DQ180" i="51" s="1"/>
  <c r="DQ198" i="51" s="1"/>
  <c r="EJ179" i="51"/>
  <c r="EJ180" i="51" s="1"/>
  <c r="DT179" i="51"/>
  <c r="DT180" i="51" s="1"/>
  <c r="EE179" i="51"/>
  <c r="EE180" i="51" s="1"/>
  <c r="ES115" i="51"/>
  <c r="ES179" i="51" s="1"/>
  <c r="ES180" i="51" s="1"/>
  <c r="ES199" i="51" s="1"/>
  <c r="GN115" i="51"/>
  <c r="GN179" i="51" s="1"/>
  <c r="GN180" i="51" s="1"/>
  <c r="GN199" i="51" s="1"/>
  <c r="GD115" i="51"/>
  <c r="GD179" i="51" s="1"/>
  <c r="GD180" i="51" s="1"/>
  <c r="GD199" i="51" s="1"/>
  <c r="GG115" i="51"/>
  <c r="GG179" i="51" s="1"/>
  <c r="GG180" i="51" s="1"/>
  <c r="GG199" i="51" s="1"/>
  <c r="EZ115" i="51"/>
  <c r="EZ179" i="51" s="1"/>
  <c r="EZ180" i="51" s="1"/>
  <c r="EZ199" i="51" s="1"/>
  <c r="FC115" i="51"/>
  <c r="FC179" i="51" s="1"/>
  <c r="FC180" i="51" s="1"/>
  <c r="FC199" i="51" s="1"/>
  <c r="EW115" i="51"/>
  <c r="EW179" i="51" s="1"/>
  <c r="EW180" i="51" s="1"/>
  <c r="EW199" i="51" s="1"/>
  <c r="EH179" i="51"/>
  <c r="EH180" i="51" s="1"/>
  <c r="DR179" i="51"/>
  <c r="DR180" i="51" s="1"/>
  <c r="EC179" i="51"/>
  <c r="EC180" i="51" s="1"/>
  <c r="EC198" i="51" s="1"/>
  <c r="DM179" i="51"/>
  <c r="DM180" i="51" s="1"/>
  <c r="EF179" i="51"/>
  <c r="EF180" i="51" s="1"/>
  <c r="EA179" i="51"/>
  <c r="EA180" i="51" s="1"/>
  <c r="DK179" i="51"/>
  <c r="DK180" i="51" s="1"/>
  <c r="EQ115" i="51"/>
  <c r="EQ179" i="51" s="1"/>
  <c r="EQ180" i="51" s="1"/>
  <c r="EQ199" i="51" s="1"/>
  <c r="EP115" i="51"/>
  <c r="EP179" i="51" s="1"/>
  <c r="EP180" i="51" s="1"/>
  <c r="EP199" i="51" s="1"/>
  <c r="GJ115" i="51"/>
  <c r="GJ179" i="51" s="1"/>
  <c r="GJ180" i="51" s="1"/>
  <c r="GJ199" i="51" s="1"/>
  <c r="GM115" i="51"/>
  <c r="GM179" i="51" s="1"/>
  <c r="GM180" i="51" s="1"/>
  <c r="GM199" i="51" s="1"/>
  <c r="EV115" i="51"/>
  <c r="EV179" i="51" s="1"/>
  <c r="EV180" i="51" s="1"/>
  <c r="EV199" i="51" s="1"/>
  <c r="EY115" i="51"/>
  <c r="EY179" i="51" s="1"/>
  <c r="EY180" i="51" s="1"/>
  <c r="EY199" i="51" s="1"/>
  <c r="FB115" i="51"/>
  <c r="FB179" i="51" s="1"/>
  <c r="FB180" i="51" s="1"/>
  <c r="ED179" i="51"/>
  <c r="ED180" i="51" s="1"/>
  <c r="DN179" i="51"/>
  <c r="DN180" i="51" s="1"/>
  <c r="DY179" i="51"/>
  <c r="DY180" i="51" s="1"/>
  <c r="DI179" i="51"/>
  <c r="DI180" i="51" s="1"/>
  <c r="EB179" i="51"/>
  <c r="EB180" i="51" s="1"/>
  <c r="DL179" i="51"/>
  <c r="DL180" i="51" s="1"/>
  <c r="EM179" i="51"/>
  <c r="EM180" i="51" s="1"/>
  <c r="DW179" i="51"/>
  <c r="DW180" i="51" s="1"/>
  <c r="D6" i="19"/>
  <c r="O11" i="40"/>
  <c r="D3" i="37"/>
  <c r="L11" i="40"/>
  <c r="M11" i="40"/>
  <c r="I20" i="45"/>
  <c r="I21" i="45" s="1"/>
  <c r="K11" i="40"/>
  <c r="P11" i="40"/>
  <c r="N11" i="40"/>
  <c r="I11" i="40"/>
  <c r="J11" i="40"/>
  <c r="H11" i="40"/>
  <c r="L12" i="40"/>
  <c r="S12" i="40"/>
  <c r="O12" i="40"/>
  <c r="P12" i="40"/>
  <c r="J12" i="40"/>
  <c r="K12" i="40"/>
  <c r="N12" i="40"/>
  <c r="I12" i="40"/>
  <c r="M12" i="40"/>
  <c r="L10" i="40"/>
  <c r="J10" i="40"/>
  <c r="P10" i="40"/>
  <c r="I10" i="40"/>
  <c r="G10" i="40"/>
  <c r="K10" i="40"/>
  <c r="M10" i="40"/>
  <c r="S10" i="40"/>
  <c r="O10" i="40"/>
  <c r="N10" i="40"/>
  <c r="H10" i="40"/>
  <c r="M7" i="40"/>
  <c r="D7" i="40"/>
  <c r="S7" i="40"/>
  <c r="T8" i="40" s="1"/>
  <c r="F7" i="40"/>
  <c r="F20" i="40" s="1"/>
  <c r="U9" i="40" s="1"/>
  <c r="L7" i="40"/>
  <c r="K7" i="40"/>
  <c r="E7" i="40"/>
  <c r="E20" i="40" s="1"/>
  <c r="U8" i="40" s="1"/>
  <c r="I7" i="40"/>
  <c r="G7" i="40"/>
  <c r="N7" i="40"/>
  <c r="J7" i="40"/>
  <c r="O7" i="40"/>
  <c r="H7" i="40"/>
  <c r="P7" i="40"/>
  <c r="J13" i="40"/>
  <c r="K13" i="40"/>
  <c r="S13" i="40"/>
  <c r="M13" i="40"/>
  <c r="P13" i="40"/>
  <c r="L13" i="40"/>
  <c r="N13" i="40"/>
  <c r="O13" i="40"/>
  <c r="P14" i="40"/>
  <c r="O14" i="40"/>
  <c r="L14" i="40"/>
  <c r="K14" i="40"/>
  <c r="N14" i="40"/>
  <c r="M14" i="40"/>
  <c r="S14" i="40"/>
  <c r="P19" i="40"/>
  <c r="S19" i="40"/>
  <c r="D20" i="40"/>
  <c r="U7" i="40" s="1"/>
  <c r="S18" i="40"/>
  <c r="P18" i="40"/>
  <c r="O18" i="40"/>
  <c r="P17" i="40"/>
  <c r="S17" i="40"/>
  <c r="O17" i="40"/>
  <c r="N17" i="40"/>
  <c r="P16" i="40"/>
  <c r="S16" i="40"/>
  <c r="N16" i="40"/>
  <c r="M16" i="40"/>
  <c r="O16" i="40"/>
  <c r="T6" i="40"/>
  <c r="V6" i="40" s="1"/>
  <c r="T9" i="40"/>
  <c r="DH179" i="51"/>
  <c r="DH180" i="51" s="1"/>
  <c r="DS179" i="51"/>
  <c r="DS180" i="51" s="1"/>
  <c r="DO179" i="51"/>
  <c r="DO180" i="51" s="1"/>
  <c r="DP179" i="51"/>
  <c r="DP180" i="51" s="1"/>
  <c r="DZ179" i="51"/>
  <c r="DZ180" i="51" s="1"/>
  <c r="EO179" i="51"/>
  <c r="EO180" i="51" s="1"/>
  <c r="EK179" i="51"/>
  <c r="EK180" i="51" s="1"/>
  <c r="EN179" i="51"/>
  <c r="EN180" i="51" s="1"/>
  <c r="ER179" i="51"/>
  <c r="ER180" i="51" s="1"/>
  <c r="ER199" i="51" s="1"/>
  <c r="FL179" i="51"/>
  <c r="FL180" i="51" s="1"/>
  <c r="FL199" i="51" s="1"/>
  <c r="GI179" i="51"/>
  <c r="GI180" i="51" s="1"/>
  <c r="GI199" i="51" s="1"/>
  <c r="T7" i="40" l="1"/>
  <c r="GY198" i="51"/>
  <c r="GY223" i="51" s="1"/>
  <c r="GY199" i="51"/>
  <c r="FM179" i="51"/>
  <c r="FM180" i="51" s="1"/>
  <c r="EO198" i="51"/>
  <c r="EO199" i="51"/>
  <c r="AB12" i="47" s="1"/>
  <c r="T11" i="40"/>
  <c r="FB198" i="51"/>
  <c r="FB199" i="51"/>
  <c r="AB13" i="47"/>
  <c r="O27" i="47"/>
  <c r="K20" i="45"/>
  <c r="O28" i="47"/>
  <c r="O25" i="47"/>
  <c r="P25" i="47" s="1"/>
  <c r="AX12" i="47"/>
  <c r="I22" i="45"/>
  <c r="I12" i="45" s="1"/>
  <c r="O29" i="47"/>
  <c r="P29" i="47" s="1"/>
  <c r="BC12" i="47"/>
  <c r="O24" i="47"/>
  <c r="P24" i="47" s="1"/>
  <c r="AW12" i="47"/>
  <c r="D5" i="19"/>
  <c r="E22" i="47" s="1"/>
  <c r="D53" i="19"/>
  <c r="FL224" i="51"/>
  <c r="FL198" i="51"/>
  <c r="FL223" i="51" s="1"/>
  <c r="EP224" i="51"/>
  <c r="EP198" i="51"/>
  <c r="FA224" i="51"/>
  <c r="FA198" i="51"/>
  <c r="FA223" i="51" s="1"/>
  <c r="GL224" i="51"/>
  <c r="GL198" i="51"/>
  <c r="GL223" i="51" s="1"/>
  <c r="ER224" i="51"/>
  <c r="ER198" i="51"/>
  <c r="ER223" i="51" s="1"/>
  <c r="DS198" i="51"/>
  <c r="EB198" i="51"/>
  <c r="ED198" i="51"/>
  <c r="GM224" i="51"/>
  <c r="GM198" i="51"/>
  <c r="GM223" i="51" s="1"/>
  <c r="DK198" i="51"/>
  <c r="FC224" i="51"/>
  <c r="FC198" i="51"/>
  <c r="FC223" i="51" s="1"/>
  <c r="GN224" i="51"/>
  <c r="GN198" i="51"/>
  <c r="GN223" i="51" s="1"/>
  <c r="EJ198" i="51"/>
  <c r="DV198" i="51"/>
  <c r="FD224" i="51"/>
  <c r="FD198" i="51"/>
  <c r="FD223" i="51" s="1"/>
  <c r="EI198" i="51"/>
  <c r="EU224" i="51"/>
  <c r="EU198" i="51"/>
  <c r="EU223" i="51" s="1"/>
  <c r="GB224" i="51"/>
  <c r="GB198" i="51"/>
  <c r="GB223" i="51" s="1"/>
  <c r="GX224" i="51"/>
  <c r="GX198" i="51"/>
  <c r="GX223" i="51" s="1"/>
  <c r="FX224" i="51"/>
  <c r="FX198" i="51"/>
  <c r="FX223" i="51" s="1"/>
  <c r="DJ198" i="51"/>
  <c r="FS224" i="51"/>
  <c r="FS198" i="51"/>
  <c r="FS223" i="51" s="1"/>
  <c r="DG198" i="51"/>
  <c r="GQ224" i="51"/>
  <c r="GQ198" i="51"/>
  <c r="GQ223" i="51" s="1"/>
  <c r="GR224" i="51"/>
  <c r="GR198" i="51"/>
  <c r="GR223" i="51" s="1"/>
  <c r="FE224" i="51"/>
  <c r="FE198" i="51"/>
  <c r="FE223" i="51" s="1"/>
  <c r="EM198" i="51"/>
  <c r="EH198" i="51"/>
  <c r="EE198" i="51"/>
  <c r="FQ224" i="51"/>
  <c r="FQ198" i="51"/>
  <c r="FQ223" i="51" s="1"/>
  <c r="EW224" i="51"/>
  <c r="EW198" i="51"/>
  <c r="EW223" i="51" s="1"/>
  <c r="GI224" i="51"/>
  <c r="GI198" i="51"/>
  <c r="GI223" i="51" s="1"/>
  <c r="EN198" i="51"/>
  <c r="DZ198" i="51"/>
  <c r="DW198" i="51"/>
  <c r="DI198" i="51"/>
  <c r="GJ224" i="51"/>
  <c r="GJ198" i="51"/>
  <c r="GJ223" i="51" s="1"/>
  <c r="EA198" i="51"/>
  <c r="DR198" i="51"/>
  <c r="EZ224" i="51"/>
  <c r="EZ198" i="51"/>
  <c r="EZ223" i="51" s="1"/>
  <c r="ES224" i="51"/>
  <c r="ES198" i="51"/>
  <c r="ES223" i="51" s="1"/>
  <c r="EL198" i="51"/>
  <c r="GK224" i="51"/>
  <c r="GK198" i="51"/>
  <c r="GK223" i="51" s="1"/>
  <c r="DX198" i="51"/>
  <c r="FU224" i="51"/>
  <c r="FU198" i="51"/>
  <c r="FU223" i="51" s="1"/>
  <c r="FK224" i="51"/>
  <c r="FK198" i="51"/>
  <c r="FK223" i="51" s="1"/>
  <c r="GU224" i="51"/>
  <c r="GU198" i="51"/>
  <c r="GU223" i="51" s="1"/>
  <c r="FO224" i="51"/>
  <c r="FO198" i="51"/>
  <c r="FO223" i="51" s="1"/>
  <c r="FI224" i="51"/>
  <c r="FI198" i="51"/>
  <c r="FI223" i="51" s="1"/>
  <c r="GO224" i="51"/>
  <c r="GO198" i="51"/>
  <c r="GO223" i="51" s="1"/>
  <c r="EX224" i="51"/>
  <c r="EX198" i="51"/>
  <c r="EX223" i="51" s="1"/>
  <c r="FJ224" i="51"/>
  <c r="FJ198" i="51"/>
  <c r="FJ223" i="51" s="1"/>
  <c r="EQ224" i="51"/>
  <c r="EQ198" i="51"/>
  <c r="EQ223" i="51" s="1"/>
  <c r="EY224" i="51"/>
  <c r="EY198" i="51"/>
  <c r="EY223" i="51" s="1"/>
  <c r="GG224" i="51"/>
  <c r="GG198" i="51"/>
  <c r="GG223" i="51" s="1"/>
  <c r="GH224" i="51"/>
  <c r="GH198" i="51"/>
  <c r="GH223" i="51" s="1"/>
  <c r="DD224" i="51"/>
  <c r="DD198" i="51"/>
  <c r="DD223" i="51" s="1"/>
  <c r="FH224" i="51"/>
  <c r="FH198" i="51"/>
  <c r="FH223" i="51" s="1"/>
  <c r="FY224" i="51"/>
  <c r="FY198" i="51"/>
  <c r="FY223" i="51" s="1"/>
  <c r="FP224" i="51"/>
  <c r="FP198" i="51"/>
  <c r="FP223" i="51" s="1"/>
  <c r="FF224" i="51"/>
  <c r="FF198" i="51"/>
  <c r="FF223" i="51" s="1"/>
  <c r="GF224" i="51"/>
  <c r="GF198" i="51"/>
  <c r="GF223" i="51" s="1"/>
  <c r="GW224" i="51"/>
  <c r="GW198" i="51"/>
  <c r="GW223" i="51" s="1"/>
  <c r="FN224" i="51"/>
  <c r="FN198" i="51"/>
  <c r="FN223" i="51" s="1"/>
  <c r="FT224" i="51"/>
  <c r="FT198" i="51"/>
  <c r="FT223" i="51" s="1"/>
  <c r="DP198" i="51"/>
  <c r="DY198" i="51"/>
  <c r="EF198" i="51"/>
  <c r="EG198" i="51"/>
  <c r="FR224" i="51"/>
  <c r="FR198" i="51"/>
  <c r="FR223" i="51" s="1"/>
  <c r="FV224" i="51"/>
  <c r="FV198" i="51"/>
  <c r="FV223" i="51" s="1"/>
  <c r="FW224" i="51"/>
  <c r="FW198" i="51"/>
  <c r="FW223" i="51" s="1"/>
  <c r="EK198" i="51"/>
  <c r="DO198" i="51"/>
  <c r="DH198" i="51"/>
  <c r="DL198" i="51"/>
  <c r="DN198" i="51"/>
  <c r="EV224" i="51"/>
  <c r="EV198" i="51"/>
  <c r="EV223" i="51" s="1"/>
  <c r="DM198" i="51"/>
  <c r="GD224" i="51"/>
  <c r="GD198" i="51"/>
  <c r="GD223" i="51" s="1"/>
  <c r="DT198" i="51"/>
  <c r="DF198" i="51"/>
  <c r="ET224" i="51"/>
  <c r="ET198" i="51"/>
  <c r="ET223" i="51" s="1"/>
  <c r="GE224" i="51"/>
  <c r="GE198" i="51"/>
  <c r="GE223" i="51" s="1"/>
  <c r="GS224" i="51"/>
  <c r="GS198" i="51"/>
  <c r="GS223" i="51" s="1"/>
  <c r="FZ224" i="51"/>
  <c r="FZ198" i="51"/>
  <c r="FZ223" i="51" s="1"/>
  <c r="GT224" i="51"/>
  <c r="GT198" i="51"/>
  <c r="GT223" i="51" s="1"/>
  <c r="DU198" i="51"/>
  <c r="GC224" i="51"/>
  <c r="GC198" i="51"/>
  <c r="GC223" i="51" s="1"/>
  <c r="GA224" i="51"/>
  <c r="GA198" i="51"/>
  <c r="GA223" i="51" s="1"/>
  <c r="GV224" i="51"/>
  <c r="GV198" i="51"/>
  <c r="GV223" i="51" s="1"/>
  <c r="FG224" i="51"/>
  <c r="FG198" i="51"/>
  <c r="FG223" i="51" s="1"/>
  <c r="GP224" i="51"/>
  <c r="GP198" i="51"/>
  <c r="GP223" i="51" s="1"/>
  <c r="GY200" i="51"/>
  <c r="GY225" i="51" s="1"/>
  <c r="GY224" i="51"/>
  <c r="DQ200" i="51"/>
  <c r="EC200" i="51"/>
  <c r="FB200" i="51"/>
  <c r="EO200" i="51"/>
  <c r="EO224" i="51"/>
  <c r="DE200" i="51"/>
  <c r="FQ181" i="51"/>
  <c r="FQ189" i="51" s="1"/>
  <c r="FQ200" i="51"/>
  <c r="FQ225" i="51" s="1"/>
  <c r="FL181" i="51"/>
  <c r="FL189" i="51" s="1"/>
  <c r="FL200" i="51"/>
  <c r="FL225" i="51" s="1"/>
  <c r="GO181" i="51"/>
  <c r="GO183" i="51" s="1"/>
  <c r="GO200" i="51"/>
  <c r="GO225" i="51" s="1"/>
  <c r="EN181" i="51"/>
  <c r="EN189" i="51" s="1"/>
  <c r="EN200" i="51"/>
  <c r="DS181" i="51"/>
  <c r="DS189" i="51" s="1"/>
  <c r="DS200" i="51"/>
  <c r="GM181" i="51"/>
  <c r="GM189" i="51" s="1"/>
  <c r="GM200" i="51"/>
  <c r="GM225" i="51" s="1"/>
  <c r="DK181" i="51"/>
  <c r="DK183" i="51" s="1"/>
  <c r="DK200" i="51"/>
  <c r="GN181" i="51"/>
  <c r="GN189" i="51" s="1"/>
  <c r="GN200" i="51"/>
  <c r="GN225" i="51" s="1"/>
  <c r="EJ181" i="51"/>
  <c r="EJ189" i="51" s="1"/>
  <c r="EJ200" i="51"/>
  <c r="DV181" i="51"/>
  <c r="DV189" i="51" s="1"/>
  <c r="DV200" i="51"/>
  <c r="EU181" i="51"/>
  <c r="EU200" i="51"/>
  <c r="EU225" i="51" s="1"/>
  <c r="GX181" i="51"/>
  <c r="GX189" i="51" s="1"/>
  <c r="GX200" i="51"/>
  <c r="GX225" i="51" s="1"/>
  <c r="DJ181" i="51"/>
  <c r="DJ189" i="51" s="1"/>
  <c r="DJ200" i="51"/>
  <c r="FN181" i="51"/>
  <c r="FN189" i="51" s="1"/>
  <c r="FN200" i="51"/>
  <c r="FN225" i="51" s="1"/>
  <c r="GW181" i="51"/>
  <c r="GW189" i="51" s="1"/>
  <c r="GW200" i="51"/>
  <c r="GW225" i="51" s="1"/>
  <c r="FF181" i="51"/>
  <c r="FF189" i="51" s="1"/>
  <c r="FF200" i="51"/>
  <c r="FF225" i="51" s="1"/>
  <c r="DZ181" i="51"/>
  <c r="DZ200" i="51"/>
  <c r="DW181" i="51"/>
  <c r="DW189" i="51" s="1"/>
  <c r="DW200" i="51"/>
  <c r="DI181" i="51"/>
  <c r="DI189" i="51" s="1"/>
  <c r="DI200" i="51"/>
  <c r="GJ181" i="51"/>
  <c r="GJ189" i="51" s="1"/>
  <c r="GJ200" i="51"/>
  <c r="GJ225" i="51" s="1"/>
  <c r="EA181" i="51"/>
  <c r="EA189" i="51" s="1"/>
  <c r="EA200" i="51"/>
  <c r="DR181" i="51"/>
  <c r="DR189" i="51" s="1"/>
  <c r="DR200" i="51"/>
  <c r="ES181" i="51"/>
  <c r="ES200" i="51"/>
  <c r="ES225" i="51" s="1"/>
  <c r="EL181" i="51"/>
  <c r="EL189" i="51" s="1"/>
  <c r="EL200" i="51"/>
  <c r="FU181" i="51"/>
  <c r="FU189" i="51" s="1"/>
  <c r="FU200" i="51"/>
  <c r="FU225" i="51" s="1"/>
  <c r="GU181" i="51"/>
  <c r="GU189" i="51" s="1"/>
  <c r="GU200" i="51"/>
  <c r="GU225" i="51" s="1"/>
  <c r="FI181" i="51"/>
  <c r="FI189" i="51" s="1"/>
  <c r="FI200" i="51"/>
  <c r="FI225" i="51" s="1"/>
  <c r="EX181" i="51"/>
  <c r="EX189" i="51" s="1"/>
  <c r="EX200" i="51"/>
  <c r="EX225" i="51" s="1"/>
  <c r="FG181" i="51"/>
  <c r="FG200" i="51"/>
  <c r="FG225" i="51" s="1"/>
  <c r="EW181" i="51"/>
  <c r="EW189" i="51" s="1"/>
  <c r="EW200" i="51"/>
  <c r="EW225" i="51" s="1"/>
  <c r="GI181" i="51"/>
  <c r="GI200" i="51"/>
  <c r="GI225" i="51" s="1"/>
  <c r="FW181" i="51"/>
  <c r="FW189" i="51" s="1"/>
  <c r="FW200" i="51"/>
  <c r="FW225" i="51" s="1"/>
  <c r="FP181" i="51"/>
  <c r="FP189" i="51" s="1"/>
  <c r="FP200" i="51"/>
  <c r="FP225" i="51" s="1"/>
  <c r="FE181" i="51"/>
  <c r="FE189" i="51" s="1"/>
  <c r="FE200" i="51"/>
  <c r="FE225" i="51" s="1"/>
  <c r="DP181" i="51"/>
  <c r="DP189" i="51" s="1"/>
  <c r="DP200" i="51"/>
  <c r="EM181" i="51"/>
  <c r="EM189" i="51" s="1"/>
  <c r="EM200" i="51"/>
  <c r="DY181" i="51"/>
  <c r="DY200" i="51"/>
  <c r="EY181" i="51"/>
  <c r="EY189" i="51" s="1"/>
  <c r="EY200" i="51"/>
  <c r="EY225" i="51" s="1"/>
  <c r="EP181" i="51"/>
  <c r="EP189" i="51" s="1"/>
  <c r="EP200" i="51"/>
  <c r="EF181" i="51"/>
  <c r="EF189" i="51" s="1"/>
  <c r="EF200" i="51"/>
  <c r="EH181" i="51"/>
  <c r="EH189" i="51" s="1"/>
  <c r="EH200" i="51"/>
  <c r="GG181" i="51"/>
  <c r="GG189" i="51" s="1"/>
  <c r="GG200" i="51"/>
  <c r="GG225" i="51" s="1"/>
  <c r="EE181" i="51"/>
  <c r="EE189" i="51" s="1"/>
  <c r="EE200" i="51"/>
  <c r="EG181" i="51"/>
  <c r="EG189" i="51" s="1"/>
  <c r="EG200" i="51"/>
  <c r="GH181" i="51"/>
  <c r="GH189" i="51" s="1"/>
  <c r="GH200" i="51"/>
  <c r="GH225" i="51" s="1"/>
  <c r="DD200" i="51"/>
  <c r="DD225" i="51" s="1"/>
  <c r="FH181" i="51"/>
  <c r="FH200" i="51"/>
  <c r="FH225" i="51" s="1"/>
  <c r="DG181" i="51"/>
  <c r="DG189" i="51" s="1"/>
  <c r="DG200" i="51"/>
  <c r="GQ181" i="51"/>
  <c r="GQ200" i="51"/>
  <c r="GQ225" i="51" s="1"/>
  <c r="GR181" i="51"/>
  <c r="GR189" i="51" s="1"/>
  <c r="GR200" i="51"/>
  <c r="GR225" i="51" s="1"/>
  <c r="FV181" i="51"/>
  <c r="FV200" i="51"/>
  <c r="FV225" i="51" s="1"/>
  <c r="EB181" i="51"/>
  <c r="EB189" i="51" s="1"/>
  <c r="EB200" i="51"/>
  <c r="ED181" i="51"/>
  <c r="ED189" i="51" s="1"/>
  <c r="ED200" i="51"/>
  <c r="FC181" i="51"/>
  <c r="FC189" i="51" s="1"/>
  <c r="FC200" i="51"/>
  <c r="FC225" i="51" s="1"/>
  <c r="FD181" i="51"/>
  <c r="FD200" i="51"/>
  <c r="FD225" i="51" s="1"/>
  <c r="EI181" i="51"/>
  <c r="EI189" i="51" s="1"/>
  <c r="EI200" i="51"/>
  <c r="GB181" i="51"/>
  <c r="GB189" i="51" s="1"/>
  <c r="GB200" i="51"/>
  <c r="GB225" i="51" s="1"/>
  <c r="FX181" i="51"/>
  <c r="FX189" i="51" s="1"/>
  <c r="FX200" i="51"/>
  <c r="FX225" i="51" s="1"/>
  <c r="FS181" i="51"/>
  <c r="FS189" i="51" s="1"/>
  <c r="FS200" i="51"/>
  <c r="FS225" i="51" s="1"/>
  <c r="FT181" i="51"/>
  <c r="FT189" i="51" s="1"/>
  <c r="FT200" i="51"/>
  <c r="FT225" i="51" s="1"/>
  <c r="GL181" i="51"/>
  <c r="GL200" i="51"/>
  <c r="GL225" i="51" s="1"/>
  <c r="GF181" i="51"/>
  <c r="GF189" i="51" s="1"/>
  <c r="GF200" i="51"/>
  <c r="GF225" i="51" s="1"/>
  <c r="EZ181" i="51"/>
  <c r="EZ189" i="51" s="1"/>
  <c r="EZ200" i="51"/>
  <c r="EZ225" i="51" s="1"/>
  <c r="GK181" i="51"/>
  <c r="GK189" i="51" s="1"/>
  <c r="GK200" i="51"/>
  <c r="GK225" i="51" s="1"/>
  <c r="DX181" i="51"/>
  <c r="DX182" i="51" s="1"/>
  <c r="DX200" i="51"/>
  <c r="FK181" i="51"/>
  <c r="FK189" i="51" s="1"/>
  <c r="FK200" i="51"/>
  <c r="FK225" i="51" s="1"/>
  <c r="FO181" i="51"/>
  <c r="FO189" i="51" s="1"/>
  <c r="FO200" i="51"/>
  <c r="FO225" i="51" s="1"/>
  <c r="FJ181" i="51"/>
  <c r="FJ189" i="51" s="1"/>
  <c r="FJ200" i="51"/>
  <c r="FJ225" i="51" s="1"/>
  <c r="GP181" i="51"/>
  <c r="GP200" i="51"/>
  <c r="GP225" i="51" s="1"/>
  <c r="FR181" i="51"/>
  <c r="FR189" i="51" s="1"/>
  <c r="FR200" i="51"/>
  <c r="FR225" i="51" s="1"/>
  <c r="EQ181" i="51"/>
  <c r="EQ200" i="51"/>
  <c r="EQ225" i="51" s="1"/>
  <c r="FA181" i="51"/>
  <c r="FA189" i="51" s="1"/>
  <c r="FA200" i="51"/>
  <c r="FA225" i="51" s="1"/>
  <c r="FY181" i="51"/>
  <c r="FY189" i="51" s="1"/>
  <c r="FY200" i="51"/>
  <c r="FY225" i="51" s="1"/>
  <c r="ER181" i="51"/>
  <c r="ER189" i="51" s="1"/>
  <c r="ER200" i="51"/>
  <c r="ER225" i="51" s="1"/>
  <c r="EK181" i="51"/>
  <c r="EK189" i="51" s="1"/>
  <c r="EK200" i="51"/>
  <c r="DO181" i="51"/>
  <c r="DO189" i="51" s="1"/>
  <c r="DO200" i="51"/>
  <c r="DH181" i="51"/>
  <c r="DH183" i="51" s="1"/>
  <c r="DH200" i="51"/>
  <c r="DL181" i="51"/>
  <c r="DL189" i="51" s="1"/>
  <c r="DL200" i="51"/>
  <c r="DN181" i="51"/>
  <c r="DN189" i="51" s="1"/>
  <c r="DN200" i="51"/>
  <c r="EV181" i="51"/>
  <c r="EV189" i="51" s="1"/>
  <c r="EV200" i="51"/>
  <c r="EV225" i="51" s="1"/>
  <c r="DM181" i="51"/>
  <c r="DM189" i="51" s="1"/>
  <c r="DM200" i="51"/>
  <c r="GD181" i="51"/>
  <c r="GD189" i="51" s="1"/>
  <c r="GD200" i="51"/>
  <c r="GD225" i="51" s="1"/>
  <c r="DT181" i="51"/>
  <c r="DT182" i="51" s="1"/>
  <c r="DT200" i="51"/>
  <c r="DF181" i="51"/>
  <c r="DF189" i="51" s="1"/>
  <c r="DF200" i="51"/>
  <c r="ET181" i="51"/>
  <c r="ET189" i="51" s="1"/>
  <c r="ET200" i="51"/>
  <c r="ET225" i="51" s="1"/>
  <c r="GE181" i="51"/>
  <c r="GE189" i="51" s="1"/>
  <c r="GE200" i="51"/>
  <c r="GE225" i="51" s="1"/>
  <c r="GS181" i="51"/>
  <c r="GS183" i="51" s="1"/>
  <c r="GS200" i="51"/>
  <c r="GS225" i="51" s="1"/>
  <c r="FZ181" i="51"/>
  <c r="FZ189" i="51" s="1"/>
  <c r="FZ200" i="51"/>
  <c r="FZ225" i="51" s="1"/>
  <c r="GT181" i="51"/>
  <c r="GT200" i="51"/>
  <c r="GT225" i="51" s="1"/>
  <c r="DU181" i="51"/>
  <c r="DU189" i="51" s="1"/>
  <c r="DU200" i="51"/>
  <c r="GC181" i="51"/>
  <c r="GC189" i="51" s="1"/>
  <c r="GC200" i="51"/>
  <c r="GC225" i="51" s="1"/>
  <c r="GA181" i="51"/>
  <c r="GA189" i="51" s="1"/>
  <c r="GA200" i="51"/>
  <c r="GA225" i="51" s="1"/>
  <c r="GV181" i="51"/>
  <c r="GV189" i="51" s="1"/>
  <c r="GV200" i="51"/>
  <c r="GV225" i="51" s="1"/>
  <c r="FB181" i="51"/>
  <c r="FB189" i="51" s="1"/>
  <c r="G20" i="40"/>
  <c r="U10" i="40" s="1"/>
  <c r="T12" i="40"/>
  <c r="K20" i="40"/>
  <c r="U14" i="40" s="1"/>
  <c r="T16" i="40"/>
  <c r="EO181" i="51"/>
  <c r="T14" i="40"/>
  <c r="V14" i="40" s="1"/>
  <c r="J20" i="40"/>
  <c r="U13" i="40" s="1"/>
  <c r="T13" i="40"/>
  <c r="L20" i="40"/>
  <c r="U15" i="40" s="1"/>
  <c r="I20" i="40"/>
  <c r="U12" i="40" s="1"/>
  <c r="T19" i="40"/>
  <c r="T10" i="40"/>
  <c r="T18" i="40"/>
  <c r="T15" i="40"/>
  <c r="T17" i="40"/>
  <c r="V7" i="40"/>
  <c r="O20" i="40"/>
  <c r="U18" i="40" s="1"/>
  <c r="V12" i="40"/>
  <c r="N20" i="40"/>
  <c r="U17" i="40" s="1"/>
  <c r="P20" i="40"/>
  <c r="U19" i="40" s="1"/>
  <c r="H20" i="40"/>
  <c r="U11" i="40" s="1"/>
  <c r="V11" i="40" s="1"/>
  <c r="M20" i="40"/>
  <c r="U16" i="40" s="1"/>
  <c r="D3" i="51"/>
  <c r="V8" i="40"/>
  <c r="V9" i="40"/>
  <c r="GY181" i="51"/>
  <c r="DQ181" i="51"/>
  <c r="DQ189" i="51" s="1"/>
  <c r="EC181" i="51"/>
  <c r="EC189" i="51" s="1"/>
  <c r="DE189" i="51"/>
  <c r="FM199" i="51" l="1"/>
  <c r="FM224" i="51" s="1"/>
  <c r="FM181" i="51"/>
  <c r="FM189" i="51" s="1"/>
  <c r="FM200" i="51"/>
  <c r="FM225" i="51" s="1"/>
  <c r="FM198" i="51"/>
  <c r="FM223" i="51" s="1"/>
  <c r="EP225" i="51"/>
  <c r="AC13" i="47"/>
  <c r="FB225" i="51"/>
  <c r="AC14" i="47"/>
  <c r="BA14" i="47" s="1"/>
  <c r="AB14" i="47"/>
  <c r="AZ14" i="47" s="1"/>
  <c r="EO225" i="51"/>
  <c r="AC12" i="47"/>
  <c r="V10" i="40"/>
  <c r="FB224" i="51"/>
  <c r="FB223" i="51"/>
  <c r="AA14" i="47"/>
  <c r="AY14" i="47" s="1"/>
  <c r="EO223" i="51"/>
  <c r="AA12" i="47"/>
  <c r="AY12" i="47" s="1"/>
  <c r="EP223" i="51"/>
  <c r="AA13" i="47"/>
  <c r="V18" i="40"/>
  <c r="EC213" i="51"/>
  <c r="ET213" i="51"/>
  <c r="ET226" i="51" s="1"/>
  <c r="U29" i="47"/>
  <c r="E46" i="47"/>
  <c r="GC213" i="51"/>
  <c r="GC226" i="51" s="1"/>
  <c r="GA213" i="51"/>
  <c r="GA226" i="51" s="1"/>
  <c r="DU213" i="51"/>
  <c r="DU226" i="51" s="1"/>
  <c r="GE213" i="51"/>
  <c r="GE226" i="51" s="1"/>
  <c r="GD213" i="51"/>
  <c r="GD226" i="51" s="1"/>
  <c r="DL213" i="51"/>
  <c r="DL226" i="51"/>
  <c r="ER213" i="51"/>
  <c r="ER226" i="51" s="1"/>
  <c r="FR213" i="51"/>
  <c r="FR226" i="51" s="1"/>
  <c r="FK213" i="51"/>
  <c r="FK226" i="51" s="1"/>
  <c r="GF213" i="51"/>
  <c r="GF226" i="51" s="1"/>
  <c r="FX213" i="51"/>
  <c r="FX226" i="51"/>
  <c r="FC213" i="51"/>
  <c r="FC226" i="51"/>
  <c r="GR213" i="51"/>
  <c r="GR226" i="51"/>
  <c r="EG213" i="51"/>
  <c r="EG226" i="51" s="1"/>
  <c r="GG213" i="51"/>
  <c r="GG226" i="51" s="1"/>
  <c r="EY213" i="51"/>
  <c r="EY226" i="51" s="1"/>
  <c r="EM213" i="51"/>
  <c r="EM226" i="51"/>
  <c r="FW213" i="51"/>
  <c r="FW226" i="51" s="1"/>
  <c r="EW213" i="51"/>
  <c r="EW226" i="51" s="1"/>
  <c r="EX213" i="51"/>
  <c r="EX226" i="51" s="1"/>
  <c r="GU213" i="51"/>
  <c r="GU226" i="51" s="1"/>
  <c r="EL213" i="51"/>
  <c r="EL226" i="51" s="1"/>
  <c r="DR213" i="51"/>
  <c r="DR226" i="51" s="1"/>
  <c r="GJ213" i="51"/>
  <c r="GJ226" i="51" s="1"/>
  <c r="DW213" i="51"/>
  <c r="DW226" i="51" s="1"/>
  <c r="FF213" i="51"/>
  <c r="FF226" i="51" s="1"/>
  <c r="FN213" i="51"/>
  <c r="GX213" i="51"/>
  <c r="DV213" i="51"/>
  <c r="DV226" i="51" s="1"/>
  <c r="GN213" i="51"/>
  <c r="GN226" i="51" s="1"/>
  <c r="GM213" i="51"/>
  <c r="GM226" i="51" s="1"/>
  <c r="EN213" i="51"/>
  <c r="EN226" i="51" s="1"/>
  <c r="FL213" i="51"/>
  <c r="FL226" i="51"/>
  <c r="FM213" i="51"/>
  <c r="FM226" i="51"/>
  <c r="GV213" i="51"/>
  <c r="GV226" i="51" s="1"/>
  <c r="DQ213" i="51"/>
  <c r="FB213" i="51"/>
  <c r="FZ213" i="51"/>
  <c r="DF213" i="51"/>
  <c r="DF226" i="51" s="1"/>
  <c r="EV213" i="51"/>
  <c r="EV226" i="51" s="1"/>
  <c r="DO213" i="51"/>
  <c r="DO226" i="51" s="1"/>
  <c r="FA213" i="51"/>
  <c r="FA226" i="51" s="1"/>
  <c r="FJ213" i="51"/>
  <c r="FJ226" i="51" s="1"/>
  <c r="GK213" i="51"/>
  <c r="GK226" i="51" s="1"/>
  <c r="FT213" i="51"/>
  <c r="FT226" i="51" s="1"/>
  <c r="EI213" i="51"/>
  <c r="EI226" i="51" s="1"/>
  <c r="EB213" i="51"/>
  <c r="EB226" i="51" s="1"/>
  <c r="DG213" i="51"/>
  <c r="DG226" i="51"/>
  <c r="EF213" i="51"/>
  <c r="EF226" i="51" s="1"/>
  <c r="FE213" i="51"/>
  <c r="FE226" i="51" s="1"/>
  <c r="U24" i="47"/>
  <c r="E41" i="47"/>
  <c r="GS207" i="51"/>
  <c r="GS220" i="51" s="1"/>
  <c r="DT206" i="51"/>
  <c r="DT219" i="51" s="1"/>
  <c r="DM213" i="51"/>
  <c r="DM226" i="51" s="1"/>
  <c r="DN213" i="51"/>
  <c r="DN226" i="51" s="1"/>
  <c r="DH207" i="51"/>
  <c r="DH220" i="51" s="1"/>
  <c r="EK213" i="51"/>
  <c r="EK226" i="51" s="1"/>
  <c r="FY213" i="51"/>
  <c r="FY226" i="51" s="1"/>
  <c r="FO213" i="51"/>
  <c r="FO226" i="51" s="1"/>
  <c r="DX206" i="51"/>
  <c r="DX219" i="51" s="1"/>
  <c r="EZ213" i="51"/>
  <c r="EZ226" i="51" s="1"/>
  <c r="FS213" i="51"/>
  <c r="FS226" i="51" s="1"/>
  <c r="GB213" i="51"/>
  <c r="GB226" i="51" s="1"/>
  <c r="ED213" i="51"/>
  <c r="ED226" i="51" s="1"/>
  <c r="GH213" i="51"/>
  <c r="GH226" i="51" s="1"/>
  <c r="EE213" i="51"/>
  <c r="EE226" i="51" s="1"/>
  <c r="EH213" i="51"/>
  <c r="EH226" i="51" s="1"/>
  <c r="EP213" i="51"/>
  <c r="DP213" i="51"/>
  <c r="DP226" i="51" s="1"/>
  <c r="FP213" i="51"/>
  <c r="FP226" i="51" s="1"/>
  <c r="FI213" i="51"/>
  <c r="FI226" i="51" s="1"/>
  <c r="FU213" i="51"/>
  <c r="FU226" i="51" s="1"/>
  <c r="EA213" i="51"/>
  <c r="EA226" i="51" s="1"/>
  <c r="DI213" i="51"/>
  <c r="DI226" i="51" s="1"/>
  <c r="GW213" i="51"/>
  <c r="GW226" i="51" s="1"/>
  <c r="DJ213" i="51"/>
  <c r="DJ226" i="51" s="1"/>
  <c r="EJ213" i="51"/>
  <c r="EJ226" i="51" s="1"/>
  <c r="DK207" i="51"/>
  <c r="DK220" i="51" s="1"/>
  <c r="DS213" i="51"/>
  <c r="DS226" i="51" s="1"/>
  <c r="GO207" i="51"/>
  <c r="GO220" i="51" s="1"/>
  <c r="FQ213" i="51"/>
  <c r="FQ226" i="51" s="1"/>
  <c r="U25" i="47"/>
  <c r="E42" i="47"/>
  <c r="CF134" i="51"/>
  <c r="AE11" i="51"/>
  <c r="DE213" i="51"/>
  <c r="AA9" i="47"/>
  <c r="AY9" i="47" s="1"/>
  <c r="AA10" i="47"/>
  <c r="AY10" i="47" s="1"/>
  <c r="AA11" i="47"/>
  <c r="AY11" i="47" s="1"/>
  <c r="FT182" i="51"/>
  <c r="GD182" i="51"/>
  <c r="FW183" i="51"/>
  <c r="GG182" i="51"/>
  <c r="FJ182" i="51"/>
  <c r="EB182" i="51"/>
  <c r="GR182" i="51"/>
  <c r="GR191" i="51" s="1"/>
  <c r="AB16" i="47"/>
  <c r="AZ16" i="47" s="1"/>
  <c r="AB8" i="47"/>
  <c r="AZ8" i="47" s="1"/>
  <c r="AB17" i="47"/>
  <c r="AZ17" i="47" s="1"/>
  <c r="AA16" i="47"/>
  <c r="AY16" i="47" s="1"/>
  <c r="AA8" i="47"/>
  <c r="AY8" i="47" s="1"/>
  <c r="AA17" i="47"/>
  <c r="AY17" i="47" s="1"/>
  <c r="AY13" i="47"/>
  <c r="AZ13" i="47"/>
  <c r="AB15" i="47"/>
  <c r="AZ15" i="47" s="1"/>
  <c r="AA15" i="47"/>
  <c r="AY15" i="47" s="1"/>
  <c r="AA18" i="47"/>
  <c r="AY18" i="47" s="1"/>
  <c r="EV183" i="51"/>
  <c r="EL182" i="51"/>
  <c r="FC182" i="51"/>
  <c r="FK183" i="51"/>
  <c r="DL183" i="51"/>
  <c r="FB183" i="51"/>
  <c r="GK182" i="51"/>
  <c r="EY182" i="51"/>
  <c r="GU182" i="51"/>
  <c r="EX183" i="51"/>
  <c r="GE182" i="51"/>
  <c r="EG183" i="51"/>
  <c r="DW182" i="51"/>
  <c r="DW191" i="51" s="1"/>
  <c r="FA183" i="51"/>
  <c r="EF183" i="51"/>
  <c r="DU183" i="51"/>
  <c r="GE183" i="51"/>
  <c r="DL182" i="51"/>
  <c r="DL191" i="51" s="1"/>
  <c r="FX183" i="51"/>
  <c r="DO183" i="51"/>
  <c r="DG182" i="51"/>
  <c r="DG191" i="51" s="1"/>
  <c r="GK183" i="51"/>
  <c r="FC183" i="51"/>
  <c r="GR183" i="51"/>
  <c r="EW182" i="51"/>
  <c r="EB183" i="51"/>
  <c r="GF182" i="51"/>
  <c r="FZ182" i="51"/>
  <c r="EM182" i="51"/>
  <c r="FB182" i="51"/>
  <c r="GA183" i="51"/>
  <c r="EI182" i="51"/>
  <c r="DR183" i="51"/>
  <c r="ER183" i="51"/>
  <c r="FA182" i="51"/>
  <c r="GU183" i="51"/>
  <c r="EX182" i="51"/>
  <c r="GD183" i="51"/>
  <c r="FZ183" i="51"/>
  <c r="EM183" i="51"/>
  <c r="FX182" i="51"/>
  <c r="GJ183" i="51"/>
  <c r="GA182" i="51"/>
  <c r="FW182" i="51"/>
  <c r="FT183" i="51"/>
  <c r="FE182" i="51"/>
  <c r="FE191" i="51" s="1"/>
  <c r="ER182" i="51"/>
  <c r="DF183" i="51"/>
  <c r="EW183" i="51"/>
  <c r="FR182" i="51"/>
  <c r="FR191" i="51" s="1"/>
  <c r="EN183" i="51"/>
  <c r="FM183" i="51"/>
  <c r="GM182" i="51"/>
  <c r="GM191" i="51" s="1"/>
  <c r="FN182" i="51"/>
  <c r="GN182" i="51"/>
  <c r="GX183" i="51"/>
  <c r="DV183" i="51"/>
  <c r="GN183" i="51"/>
  <c r="FF182" i="51"/>
  <c r="FL183" i="51"/>
  <c r="GX182" i="51"/>
  <c r="EN182" i="51"/>
  <c r="FN183" i="51"/>
  <c r="DV182" i="51"/>
  <c r="FF183" i="51"/>
  <c r="FL182" i="51"/>
  <c r="FM182" i="51"/>
  <c r="GM183" i="51"/>
  <c r="DT191" i="51"/>
  <c r="DX191" i="51"/>
  <c r="AZ12" i="47"/>
  <c r="AB10" i="47"/>
  <c r="AZ10" i="47" s="1"/>
  <c r="R11" i="47"/>
  <c r="GG191" i="51"/>
  <c r="AC16" i="47"/>
  <c r="BA16" i="47" s="1"/>
  <c r="BA12" i="47"/>
  <c r="AC10" i="47"/>
  <c r="BA10" i="47" s="1"/>
  <c r="EX191" i="51"/>
  <c r="AC8" i="47"/>
  <c r="BA8" i="47" s="1"/>
  <c r="EM191" i="51"/>
  <c r="EW191" i="51"/>
  <c r="GU191" i="51"/>
  <c r="AC15" i="47"/>
  <c r="BA15" i="47" s="1"/>
  <c r="AC18" i="47"/>
  <c r="BA18" i="47" s="1"/>
  <c r="AB9" i="47"/>
  <c r="AZ9" i="47" s="1"/>
  <c r="AB11" i="47"/>
  <c r="AZ11" i="47" s="1"/>
  <c r="GD191" i="51"/>
  <c r="GX191" i="51"/>
  <c r="EB191" i="51"/>
  <c r="FX191" i="51"/>
  <c r="EL191" i="51"/>
  <c r="AC17" i="47"/>
  <c r="BA17" i="47" s="1"/>
  <c r="BA13" i="47"/>
  <c r="AC9" i="47"/>
  <c r="BA9" i="47" s="1"/>
  <c r="AC11" i="47"/>
  <c r="BA11" i="47" s="1"/>
  <c r="AB18" i="47"/>
  <c r="AZ18" i="47" s="1"/>
  <c r="FQ183" i="51"/>
  <c r="BQ77" i="51"/>
  <c r="CG126" i="51"/>
  <c r="CN59" i="51"/>
  <c r="DJ182" i="51"/>
  <c r="EK183" i="51"/>
  <c r="ET183" i="51"/>
  <c r="CF102" i="51"/>
  <c r="AS56" i="51"/>
  <c r="DJ183" i="51"/>
  <c r="BM75" i="51"/>
  <c r="BK50" i="51"/>
  <c r="BR80" i="51"/>
  <c r="BV85" i="51"/>
  <c r="DM183" i="51"/>
  <c r="FS182" i="51"/>
  <c r="GC182" i="51"/>
  <c r="AQ171" i="51"/>
  <c r="CD58" i="51"/>
  <c r="BK130" i="51"/>
  <c r="BQ78" i="51"/>
  <c r="CT165" i="51"/>
  <c r="BG152" i="51"/>
  <c r="EH183" i="51"/>
  <c r="EZ182" i="51"/>
  <c r="FI183" i="51"/>
  <c r="DS183" i="51"/>
  <c r="AQ101" i="51"/>
  <c r="CO100" i="51"/>
  <c r="BJ67" i="51"/>
  <c r="BP88" i="51"/>
  <c r="AV48" i="51"/>
  <c r="BK126" i="51"/>
  <c r="GV183" i="51"/>
  <c r="DI182" i="51"/>
  <c r="EF182" i="51"/>
  <c r="GF183" i="51"/>
  <c r="DU182" i="51"/>
  <c r="FK182" i="51"/>
  <c r="EV182" i="51"/>
  <c r="EP182" i="51"/>
  <c r="CA92" i="51"/>
  <c r="AQ157" i="51"/>
  <c r="AQ75" i="51"/>
  <c r="CC134" i="51"/>
  <c r="CR59" i="51"/>
  <c r="CD136" i="51"/>
  <c r="FJ183" i="51"/>
  <c r="EG182" i="51"/>
  <c r="GJ182" i="51"/>
  <c r="DO182" i="51"/>
  <c r="EL183" i="51"/>
  <c r="DW183" i="51"/>
  <c r="DG183" i="51"/>
  <c r="EI183" i="51"/>
  <c r="DR182" i="51"/>
  <c r="FE183" i="51"/>
  <c r="EY183" i="51"/>
  <c r="DF182" i="51"/>
  <c r="FU182" i="51"/>
  <c r="GG183" i="51"/>
  <c r="FR183" i="51"/>
  <c r="EO183" i="51"/>
  <c r="EO189" i="51"/>
  <c r="EO182" i="51"/>
  <c r="GT189" i="51"/>
  <c r="GT183" i="51"/>
  <c r="GT182" i="51"/>
  <c r="GS189" i="51"/>
  <c r="GS182" i="51"/>
  <c r="DH182" i="51"/>
  <c r="DH189" i="51"/>
  <c r="EQ189" i="51"/>
  <c r="EQ182" i="51"/>
  <c r="EQ183" i="51"/>
  <c r="GP189" i="51"/>
  <c r="GP183" i="51"/>
  <c r="GP182" i="51"/>
  <c r="GL189" i="51"/>
  <c r="GL182" i="51"/>
  <c r="FD189" i="51"/>
  <c r="FD182" i="51"/>
  <c r="FD183" i="51"/>
  <c r="FV189" i="51"/>
  <c r="FV183" i="51"/>
  <c r="FV182" i="51"/>
  <c r="FH189" i="51"/>
  <c r="FH182" i="51"/>
  <c r="FH183" i="51"/>
  <c r="GI189" i="51"/>
  <c r="GI182" i="51"/>
  <c r="GI183" i="51"/>
  <c r="ES189" i="51"/>
  <c r="ES183" i="51"/>
  <c r="ES182" i="51"/>
  <c r="DN182" i="51"/>
  <c r="ED182" i="51"/>
  <c r="DM182" i="51"/>
  <c r="EP183" i="51"/>
  <c r="BK89" i="51"/>
  <c r="AZ145" i="51"/>
  <c r="AU85" i="51"/>
  <c r="AT98" i="51"/>
  <c r="BQ43" i="51"/>
  <c r="BJ91" i="51"/>
  <c r="AW38" i="51"/>
  <c r="AY105" i="51"/>
  <c r="AW54" i="51"/>
  <c r="CE150" i="51"/>
  <c r="CI68" i="51"/>
  <c r="BC82" i="51"/>
  <c r="CF112" i="51"/>
  <c r="AT37" i="51"/>
  <c r="CU90" i="51"/>
  <c r="CU153" i="51"/>
  <c r="CY110" i="51"/>
  <c r="BY89" i="51"/>
  <c r="CN94" i="51"/>
  <c r="BQ80" i="51"/>
  <c r="CY119" i="51"/>
  <c r="AQ138" i="51"/>
  <c r="CZ104" i="51"/>
  <c r="BA70" i="51"/>
  <c r="CW110" i="51"/>
  <c r="CW105" i="51"/>
  <c r="AW68" i="51"/>
  <c r="CA94" i="51"/>
  <c r="CX113" i="51"/>
  <c r="AQ134" i="51"/>
  <c r="BC48" i="51"/>
  <c r="CW134" i="51"/>
  <c r="BC51" i="51"/>
  <c r="CJ61" i="51"/>
  <c r="BR90" i="51"/>
  <c r="BK48" i="51"/>
  <c r="BF110" i="51"/>
  <c r="AU30" i="51"/>
  <c r="CD42" i="51"/>
  <c r="BG90" i="51"/>
  <c r="BL98" i="51"/>
  <c r="BL52" i="51"/>
  <c r="BA108" i="51"/>
  <c r="BG65" i="51"/>
  <c r="AR40" i="51"/>
  <c r="CC98" i="51"/>
  <c r="CP93" i="51"/>
  <c r="AY64" i="51"/>
  <c r="CH105" i="51"/>
  <c r="BL72" i="51"/>
  <c r="BZ91" i="51"/>
  <c r="AQ33" i="51"/>
  <c r="CZ103" i="51"/>
  <c r="AW57" i="51"/>
  <c r="CS116" i="51"/>
  <c r="CQ113" i="51"/>
  <c r="GO189" i="51"/>
  <c r="GO182" i="51"/>
  <c r="DS182" i="51"/>
  <c r="DN183" i="51"/>
  <c r="FO182" i="51"/>
  <c r="GB182" i="51"/>
  <c r="ED183" i="51"/>
  <c r="DP183" i="51"/>
  <c r="EA183" i="51"/>
  <c r="CK105" i="51"/>
  <c r="CO99" i="51"/>
  <c r="AQ44" i="51"/>
  <c r="AV65" i="51"/>
  <c r="CR104" i="51"/>
  <c r="AW67" i="51"/>
  <c r="CW153" i="51"/>
  <c r="CZ142" i="51"/>
  <c r="CL58" i="51"/>
  <c r="BE122" i="51"/>
  <c r="BJ107" i="51"/>
  <c r="CN67" i="51"/>
  <c r="CT91" i="51"/>
  <c r="GL183" i="51"/>
  <c r="FY182" i="51"/>
  <c r="EJ183" i="51"/>
  <c r="GW182" i="51"/>
  <c r="GH182" i="51"/>
  <c r="FP183" i="51"/>
  <c r="EE183" i="51"/>
  <c r="DT189" i="51"/>
  <c r="DT183" i="51"/>
  <c r="DX189" i="51"/>
  <c r="DX183" i="51"/>
  <c r="GQ189" i="51"/>
  <c r="GQ182" i="51"/>
  <c r="DY189" i="51"/>
  <c r="DY183" i="51"/>
  <c r="FG189" i="51"/>
  <c r="FG182" i="51"/>
  <c r="FG183" i="51"/>
  <c r="FO183" i="51"/>
  <c r="GB183" i="51"/>
  <c r="GQ183" i="51"/>
  <c r="GC183" i="51"/>
  <c r="GV182" i="51"/>
  <c r="FU183" i="51"/>
  <c r="DZ189" i="51"/>
  <c r="DZ183" i="51"/>
  <c r="DZ182" i="51"/>
  <c r="EU189" i="51"/>
  <c r="EU183" i="51"/>
  <c r="DK182" i="51"/>
  <c r="DK189" i="51"/>
  <c r="DI183" i="51"/>
  <c r="EK182" i="51"/>
  <c r="EH182" i="51"/>
  <c r="ET182" i="51"/>
  <c r="EZ183" i="51"/>
  <c r="FS183" i="51"/>
  <c r="FI182" i="51"/>
  <c r="FQ182" i="51"/>
  <c r="DP182" i="51"/>
  <c r="EA182" i="51"/>
  <c r="AQ47" i="51"/>
  <c r="BB73" i="51"/>
  <c r="CT103" i="51"/>
  <c r="BV89" i="51"/>
  <c r="CW101" i="51"/>
  <c r="CL107" i="51"/>
  <c r="CJ93" i="51"/>
  <c r="BN68" i="51"/>
  <c r="BH47" i="51"/>
  <c r="CX129" i="51"/>
  <c r="CA62" i="51"/>
  <c r="AT52" i="51"/>
  <c r="CF127" i="51"/>
  <c r="BJ121" i="51"/>
  <c r="CG68" i="51"/>
  <c r="EU182" i="51"/>
  <c r="FY183" i="51"/>
  <c r="EJ182" i="51"/>
  <c r="GW183" i="51"/>
  <c r="GH183" i="51"/>
  <c r="DY182" i="51"/>
  <c r="FP182" i="51"/>
  <c r="EE182" i="51"/>
  <c r="GY182" i="51"/>
  <c r="GY189" i="51"/>
  <c r="DD182" i="51"/>
  <c r="DD189" i="51"/>
  <c r="BW98" i="51"/>
  <c r="AX37" i="51"/>
  <c r="CP159" i="51"/>
  <c r="BN135" i="51"/>
  <c r="AQ110" i="51"/>
  <c r="CY151" i="51"/>
  <c r="CS58" i="51"/>
  <c r="BW47" i="51"/>
  <c r="BW163" i="51"/>
  <c r="AQ111" i="51"/>
  <c r="AQ92" i="51"/>
  <c r="CJ100" i="51"/>
  <c r="CW112" i="51"/>
  <c r="BS86" i="51"/>
  <c r="CY100" i="51"/>
  <c r="CN104" i="51"/>
  <c r="CD96" i="51"/>
  <c r="BB72" i="51"/>
  <c r="CK95" i="51"/>
  <c r="CM105" i="51"/>
  <c r="AW65" i="51"/>
  <c r="BQ70" i="51"/>
  <c r="DA159" i="51"/>
  <c r="BM109" i="51"/>
  <c r="BI49" i="51"/>
  <c r="CI121" i="51"/>
  <c r="BL101" i="51"/>
  <c r="BM89" i="51"/>
  <c r="BZ44" i="51"/>
  <c r="CL64" i="51"/>
  <c r="CC140" i="51"/>
  <c r="BZ140" i="51"/>
  <c r="AY50" i="51"/>
  <c r="BR117" i="51"/>
  <c r="BN51" i="51"/>
  <c r="CO115" i="51"/>
  <c r="CQ57" i="51"/>
  <c r="CJ149" i="51"/>
  <c r="AW47" i="51"/>
  <c r="BR59" i="51"/>
  <c r="CU65" i="51"/>
  <c r="BK65" i="51"/>
  <c r="BG99" i="51"/>
  <c r="BD122" i="51"/>
  <c r="BU30" i="51"/>
  <c r="V16" i="40"/>
  <c r="V15" i="40"/>
  <c r="V19" i="40"/>
  <c r="V13" i="40"/>
  <c r="AQ85" i="51"/>
  <c r="CF100" i="51"/>
  <c r="CW117" i="51"/>
  <c r="CR105" i="51"/>
  <c r="BA62" i="51"/>
  <c r="BN79" i="51"/>
  <c r="BC65" i="51"/>
  <c r="CM92" i="51"/>
  <c r="CP91" i="51"/>
  <c r="CB92" i="51"/>
  <c r="CU110" i="51"/>
  <c r="BQ84" i="51"/>
  <c r="CP97" i="51"/>
  <c r="BH59" i="51"/>
  <c r="BA56" i="51"/>
  <c r="CA133" i="51"/>
  <c r="BT123" i="51"/>
  <c r="AU99" i="51"/>
  <c r="CN79" i="51"/>
  <c r="CQ82" i="51"/>
  <c r="AV42" i="51"/>
  <c r="CZ136" i="51"/>
  <c r="CR130" i="51"/>
  <c r="BC90" i="51"/>
  <c r="CO118" i="51"/>
  <c r="CM122" i="51"/>
  <c r="AV69" i="51"/>
  <c r="CQ62" i="51"/>
  <c r="BL32" i="51"/>
  <c r="BT54" i="51"/>
  <c r="BU47" i="51"/>
  <c r="DA167" i="51"/>
  <c r="CK154" i="51"/>
  <c r="BU129" i="51"/>
  <c r="BZ84" i="51"/>
  <c r="CF80" i="51"/>
  <c r="CN145" i="51"/>
  <c r="AZ107" i="51"/>
  <c r="CY96" i="51"/>
  <c r="CL74" i="51"/>
  <c r="BR105" i="51"/>
  <c r="CJ116" i="51"/>
  <c r="BL86" i="51"/>
  <c r="BV36" i="51"/>
  <c r="DA79" i="51"/>
  <c r="CM153" i="51"/>
  <c r="BP75" i="51"/>
  <c r="BH104" i="51"/>
  <c r="BE109" i="51"/>
  <c r="BV102" i="51"/>
  <c r="BP37" i="51"/>
  <c r="AV104" i="51"/>
  <c r="CY153" i="51"/>
  <c r="BM49" i="51"/>
  <c r="BP101" i="51"/>
  <c r="BU43" i="51"/>
  <c r="CS172" i="51"/>
  <c r="BL135" i="51"/>
  <c r="AQ145" i="51"/>
  <c r="AQ119" i="51"/>
  <c r="AQ73" i="51"/>
  <c r="CF96" i="51"/>
  <c r="CJ96" i="51"/>
  <c r="CF103" i="51"/>
  <c r="CT116" i="51"/>
  <c r="CB94" i="51"/>
  <c r="CJ105" i="51"/>
  <c r="BT83" i="51"/>
  <c r="AS62" i="51"/>
  <c r="AZ70" i="51"/>
  <c r="BV86" i="51"/>
  <c r="AU65" i="51"/>
  <c r="DA107" i="51"/>
  <c r="CH93" i="51"/>
  <c r="CS93" i="51"/>
  <c r="CK92" i="51"/>
  <c r="AQ128" i="51"/>
  <c r="AQ135" i="51"/>
  <c r="AQ91" i="51"/>
  <c r="CU113" i="51"/>
  <c r="CB88" i="51"/>
  <c r="CE100" i="51"/>
  <c r="CX112" i="51"/>
  <c r="CA91" i="51"/>
  <c r="CE102" i="51"/>
  <c r="BS80" i="51"/>
  <c r="AU56" i="51"/>
  <c r="AY67" i="51"/>
  <c r="BN75" i="51"/>
  <c r="BQ83" i="51"/>
  <c r="AT62" i="51"/>
  <c r="CQ93" i="51"/>
  <c r="CG90" i="51"/>
  <c r="CN90" i="51"/>
  <c r="CK88" i="51"/>
  <c r="AQ123" i="51"/>
  <c r="AQ89" i="51"/>
  <c r="AR61" i="51"/>
  <c r="CZ115" i="51"/>
  <c r="CC94" i="51"/>
  <c r="CM107" i="51"/>
  <c r="CY118" i="51"/>
  <c r="CC96" i="51"/>
  <c r="BD75" i="51"/>
  <c r="BT82" i="51"/>
  <c r="AS61" i="51"/>
  <c r="AY70" i="51"/>
  <c r="CU101" i="51"/>
  <c r="CY104" i="51"/>
  <c r="CV106" i="51"/>
  <c r="CS104" i="51"/>
  <c r="AQ88" i="51"/>
  <c r="DA122" i="51"/>
  <c r="CV110" i="51"/>
  <c r="CC100" i="51"/>
  <c r="BT86" i="51"/>
  <c r="BL73" i="51"/>
  <c r="AS59" i="51"/>
  <c r="CI89" i="51"/>
  <c r="BY82" i="51"/>
  <c r="AU48" i="51"/>
  <c r="AS45" i="51"/>
  <c r="CH86" i="51"/>
  <c r="AR94" i="51"/>
  <c r="AR90" i="51"/>
  <c r="DA158" i="51"/>
  <c r="CA131" i="51"/>
  <c r="CB129" i="51"/>
  <c r="DA94" i="51"/>
  <c r="BV69" i="51"/>
  <c r="CF70" i="51"/>
  <c r="BY72" i="51"/>
  <c r="CI73" i="51"/>
  <c r="AV41" i="51"/>
  <c r="CW139" i="51"/>
  <c r="BG97" i="51"/>
  <c r="BS104" i="51"/>
  <c r="BZ120" i="51"/>
  <c r="CI122" i="51"/>
  <c r="AW85" i="51"/>
  <c r="CK111" i="51"/>
  <c r="CF107" i="51"/>
  <c r="CJ110" i="51"/>
  <c r="CH111" i="51"/>
  <c r="BM85" i="51"/>
  <c r="AX78" i="51"/>
  <c r="DA65" i="51"/>
  <c r="CL51" i="51"/>
  <c r="BQ37" i="51"/>
  <c r="BQ34" i="51"/>
  <c r="BU46" i="51"/>
  <c r="CY86" i="51"/>
  <c r="CV80" i="51"/>
  <c r="BI37" i="51"/>
  <c r="BH35" i="51"/>
  <c r="CF144" i="51"/>
  <c r="CP154" i="51"/>
  <c r="CB143" i="51"/>
  <c r="DA161" i="51"/>
  <c r="BC119" i="51"/>
  <c r="BT75" i="51"/>
  <c r="BU73" i="51"/>
  <c r="BM72" i="51"/>
  <c r="BN70" i="51"/>
  <c r="BM111" i="51"/>
  <c r="BH112" i="51"/>
  <c r="CF139" i="51"/>
  <c r="AW94" i="51"/>
  <c r="BI109" i="51"/>
  <c r="CX91" i="51"/>
  <c r="BH50" i="51"/>
  <c r="BK53" i="51"/>
  <c r="CH126" i="51"/>
  <c r="DA145" i="51"/>
  <c r="BK102" i="51"/>
  <c r="CV131" i="51"/>
  <c r="BL90" i="51"/>
  <c r="BF83" i="51"/>
  <c r="BV44" i="51"/>
  <c r="BZ42" i="51"/>
  <c r="CH64" i="51"/>
  <c r="BZ58" i="51"/>
  <c r="BU140" i="51"/>
  <c r="CY164" i="51"/>
  <c r="BV140" i="51"/>
  <c r="BB53" i="51"/>
  <c r="AU50" i="51"/>
  <c r="BA103" i="51"/>
  <c r="BK116" i="51"/>
  <c r="BU120" i="51"/>
  <c r="CF78" i="51"/>
  <c r="AU37" i="51"/>
  <c r="BS107" i="51"/>
  <c r="BL95" i="51"/>
  <c r="CR67" i="51"/>
  <c r="CO74" i="51"/>
  <c r="BA36" i="51"/>
  <c r="BQ126" i="51"/>
  <c r="BR68" i="51"/>
  <c r="CT150" i="51"/>
  <c r="BB107" i="51"/>
  <c r="BF51" i="51"/>
  <c r="CK126" i="51"/>
  <c r="CI113" i="51"/>
  <c r="BK90" i="51"/>
  <c r="CI57" i="51"/>
  <c r="CH150" i="51"/>
  <c r="BZ163" i="51"/>
  <c r="BZ150" i="51"/>
  <c r="CY172" i="51"/>
  <c r="AR111" i="51"/>
  <c r="BY30" i="51"/>
  <c r="CO30" i="51"/>
  <c r="BT31" i="51"/>
  <c r="CJ31" i="51"/>
  <c r="CZ31" i="51"/>
  <c r="CI32" i="51"/>
  <c r="CY32" i="51"/>
  <c r="CH33" i="51"/>
  <c r="CX33" i="51"/>
  <c r="CK34" i="51"/>
  <c r="DA34" i="51"/>
  <c r="CJ35" i="51"/>
  <c r="CZ35" i="51"/>
  <c r="CM36" i="51"/>
  <c r="BZ37" i="51"/>
  <c r="CP37" i="51"/>
  <c r="CG38" i="51"/>
  <c r="CW38" i="51"/>
  <c r="CJ39" i="51"/>
  <c r="CZ39" i="51"/>
  <c r="CQ40" i="51"/>
  <c r="CH41" i="51"/>
  <c r="CX41" i="51"/>
  <c r="BV30" i="51"/>
  <c r="CL30" i="51"/>
  <c r="BU31" i="51"/>
  <c r="CK31" i="51"/>
  <c r="DA31" i="51"/>
  <c r="CJ32" i="51"/>
  <c r="CZ32" i="51"/>
  <c r="CI33" i="51"/>
  <c r="CY33" i="51"/>
  <c r="CL34" i="51"/>
  <c r="BY35" i="51"/>
  <c r="CO35" i="51"/>
  <c r="CB36" i="51"/>
  <c r="CR36" i="51"/>
  <c r="CE37" i="51"/>
  <c r="CU37" i="51"/>
  <c r="CL38" i="51"/>
  <c r="CC39" i="51"/>
  <c r="CS39" i="51"/>
  <c r="CJ40" i="51"/>
  <c r="CZ40" i="51"/>
  <c r="CQ41" i="51"/>
  <c r="CL42" i="51"/>
  <c r="BS30" i="51"/>
  <c r="CI30" i="51"/>
  <c r="CY30" i="51"/>
  <c r="CH31" i="51"/>
  <c r="CX31" i="51"/>
  <c r="CG32" i="51"/>
  <c r="CW32" i="51"/>
  <c r="CF33" i="51"/>
  <c r="CV33" i="51"/>
  <c r="CE34" i="51"/>
  <c r="CU34" i="51"/>
  <c r="CH35" i="51"/>
  <c r="CX35" i="51"/>
  <c r="CK36" i="51"/>
  <c r="DA36" i="51"/>
  <c r="CN37" i="51"/>
  <c r="CA38" i="51"/>
  <c r="CQ38" i="51"/>
  <c r="CH39" i="51"/>
  <c r="CX39" i="51"/>
  <c r="CO40" i="51"/>
  <c r="CF41" i="51"/>
  <c r="CV41" i="51"/>
  <c r="CM42" i="51"/>
  <c r="BT30" i="51"/>
  <c r="CJ30" i="51"/>
  <c r="CZ30" i="51"/>
  <c r="CI31" i="51"/>
  <c r="CY31" i="51"/>
  <c r="CH32" i="51"/>
  <c r="CX32" i="51"/>
  <c r="CK33" i="51"/>
  <c r="DA33" i="51"/>
  <c r="CJ34" i="51"/>
  <c r="CZ34" i="51"/>
  <c r="CM35" i="51"/>
  <c r="BZ36" i="51"/>
  <c r="CP36" i="51"/>
  <c r="CG37" i="51"/>
  <c r="CC30" i="51"/>
  <c r="CS30" i="51"/>
  <c r="BX31" i="51"/>
  <c r="CN31" i="51"/>
  <c r="BW32" i="51"/>
  <c r="CM32" i="51"/>
  <c r="BV33" i="51"/>
  <c r="CL33" i="51"/>
  <c r="BY34" i="51"/>
  <c r="CO34" i="51"/>
  <c r="BX35" i="51"/>
  <c r="CN35" i="51"/>
  <c r="CA36" i="51"/>
  <c r="CQ36" i="51"/>
  <c r="CD37" i="51"/>
  <c r="CT37" i="51"/>
  <c r="CK38" i="51"/>
  <c r="DA38" i="51"/>
  <c r="CN39" i="51"/>
  <c r="CE40" i="51"/>
  <c r="CU40" i="51"/>
  <c r="CL41" i="51"/>
  <c r="CG42" i="51"/>
  <c r="BZ30" i="51"/>
  <c r="CP30" i="51"/>
  <c r="BY31" i="51"/>
  <c r="CO31" i="51"/>
  <c r="BX32" i="51"/>
  <c r="CN32" i="51"/>
  <c r="BW33" i="51"/>
  <c r="CM33" i="51"/>
  <c r="BZ34" i="51"/>
  <c r="CP34" i="51"/>
  <c r="CC35" i="51"/>
  <c r="CS35" i="51"/>
  <c r="CF36" i="51"/>
  <c r="CV36" i="51"/>
  <c r="CI37" i="51"/>
  <c r="CY37" i="51"/>
  <c r="CP38" i="51"/>
  <c r="CG39" i="51"/>
  <c r="CW39" i="51"/>
  <c r="CN40" i="51"/>
  <c r="CE41" i="51"/>
  <c r="CU41" i="51"/>
  <c r="CP42" i="51"/>
  <c r="BW30" i="51"/>
  <c r="CM30" i="51"/>
  <c r="BV31" i="51"/>
  <c r="CL31" i="51"/>
  <c r="BU32" i="51"/>
  <c r="CK32" i="51"/>
  <c r="DA32" i="51"/>
  <c r="CJ33" i="51"/>
  <c r="CZ33" i="51"/>
  <c r="CI34" i="51"/>
  <c r="CY34" i="51"/>
  <c r="CL35" i="51"/>
  <c r="BY36" i="51"/>
  <c r="CO36" i="51"/>
  <c r="CB37" i="51"/>
  <c r="CR37" i="51"/>
  <c r="CE38" i="51"/>
  <c r="CU38" i="51"/>
  <c r="CL39" i="51"/>
  <c r="CC40" i="51"/>
  <c r="CS40" i="51"/>
  <c r="CJ41" i="51"/>
  <c r="CZ41" i="51"/>
  <c r="CQ42" i="51"/>
  <c r="BX30" i="51"/>
  <c r="CN30" i="51"/>
  <c r="BW31" i="51"/>
  <c r="CM31" i="51"/>
  <c r="BV32" i="51"/>
  <c r="CL32" i="51"/>
  <c r="BY33" i="51"/>
  <c r="CO33" i="51"/>
  <c r="BX34" i="51"/>
  <c r="CN34" i="51"/>
  <c r="CA35" i="51"/>
  <c r="CQ35" i="51"/>
  <c r="CD36" i="51"/>
  <c r="CT36" i="51"/>
  <c r="CK37" i="51"/>
  <c r="CG30" i="51"/>
  <c r="CB31" i="51"/>
  <c r="CA32" i="51"/>
  <c r="BZ33" i="51"/>
  <c r="CC34" i="51"/>
  <c r="CB35" i="51"/>
  <c r="CE36" i="51"/>
  <c r="CH37" i="51"/>
  <c r="CO38" i="51"/>
  <c r="CR39" i="51"/>
  <c r="CY40" i="51"/>
  <c r="CK42" i="51"/>
  <c r="CT30" i="51"/>
  <c r="CS31" i="51"/>
  <c r="CR32" i="51"/>
  <c r="CQ33" i="51"/>
  <c r="CT34" i="51"/>
  <c r="CW35" i="51"/>
  <c r="CZ36" i="51"/>
  <c r="CD38" i="51"/>
  <c r="CK39" i="51"/>
  <c r="CR40" i="51"/>
  <c r="CY41" i="51"/>
  <c r="CA30" i="51"/>
  <c r="BZ31" i="51"/>
  <c r="BY32" i="51"/>
  <c r="BX33" i="51"/>
  <c r="BW34" i="51"/>
  <c r="BZ35" i="51"/>
  <c r="CC36" i="51"/>
  <c r="CF37" i="51"/>
  <c r="CI38" i="51"/>
  <c r="CP39" i="51"/>
  <c r="CW40" i="51"/>
  <c r="CE42" i="51"/>
  <c r="CB30" i="51"/>
  <c r="CA31" i="51"/>
  <c r="BZ32" i="51"/>
  <c r="CC33" i="51"/>
  <c r="CB34" i="51"/>
  <c r="CE35" i="51"/>
  <c r="CH36" i="51"/>
  <c r="CO37" i="51"/>
  <c r="CB38" i="51"/>
  <c r="CR38" i="51"/>
  <c r="CI39" i="51"/>
  <c r="CY39" i="51"/>
  <c r="CP40" i="51"/>
  <c r="CK41" i="51"/>
  <c r="DA41" i="51"/>
  <c r="CR42" i="51"/>
  <c r="CG43" i="51"/>
  <c r="CW43" i="51"/>
  <c r="CR44" i="51"/>
  <c r="CM45" i="51"/>
  <c r="CL46" i="51"/>
  <c r="CK47" i="51"/>
  <c r="DA47" i="51"/>
  <c r="CZ48" i="51"/>
  <c r="CY49" i="51"/>
  <c r="CO51" i="51"/>
  <c r="CR52" i="51"/>
  <c r="CU53" i="51"/>
  <c r="CS55" i="51"/>
  <c r="CZ56" i="51"/>
  <c r="CW59" i="51"/>
  <c r="DA63" i="51"/>
  <c r="CP43" i="51"/>
  <c r="CK44" i="51"/>
  <c r="DA44" i="51"/>
  <c r="CV45" i="51"/>
  <c r="CQ46" i="51"/>
  <c r="CP47" i="51"/>
  <c r="CO48" i="51"/>
  <c r="CN49" i="51"/>
  <c r="CM50" i="51"/>
  <c r="CP51" i="51"/>
  <c r="CS52" i="51"/>
  <c r="CV53" i="51"/>
  <c r="CY54" i="51"/>
  <c r="CW56" i="51"/>
  <c r="CU58" i="51"/>
  <c r="DA60" i="51"/>
  <c r="DA42" i="51"/>
  <c r="CU43" i="51"/>
  <c r="CP44" i="51"/>
  <c r="CO45" i="51"/>
  <c r="CJ46" i="51"/>
  <c r="CZ46" i="51"/>
  <c r="CY47" i="51"/>
  <c r="CX48" i="51"/>
  <c r="DA49" i="51"/>
  <c r="CZ50" i="51"/>
  <c r="CP52" i="51"/>
  <c r="CW53" i="51"/>
  <c r="CZ54" i="51"/>
  <c r="CX56" i="51"/>
  <c r="CZ58" i="51"/>
  <c r="CZ62" i="51"/>
  <c r="CR43" i="51"/>
  <c r="CM44" i="51"/>
  <c r="CH45" i="51"/>
  <c r="CX45" i="51"/>
  <c r="CW46" i="51"/>
  <c r="CR47" i="51"/>
  <c r="CQ48" i="51"/>
  <c r="CP49" i="51"/>
  <c r="CS50" i="51"/>
  <c r="CR51" i="51"/>
  <c r="CU52" i="51"/>
  <c r="CX53" i="51"/>
  <c r="CR55" i="51"/>
  <c r="CY56" i="51"/>
  <c r="DA58" i="51"/>
  <c r="CX61" i="51"/>
  <c r="AS116" i="51"/>
  <c r="AX119" i="51"/>
  <c r="AZ121" i="51"/>
  <c r="AX123" i="51"/>
  <c r="BA124" i="51"/>
  <c r="AU126" i="51"/>
  <c r="AX127" i="51"/>
  <c r="AW128" i="51"/>
  <c r="AZ129" i="51"/>
  <c r="AY130" i="51"/>
  <c r="AX131" i="51"/>
  <c r="AS132" i="51"/>
  <c r="BI132" i="51"/>
  <c r="BH133" i="51"/>
  <c r="BC134" i="51"/>
  <c r="AU115" i="51"/>
  <c r="AV118" i="51"/>
  <c r="AX120" i="51"/>
  <c r="AV122" i="51"/>
  <c r="BC123" i="51"/>
  <c r="AS125" i="51"/>
  <c r="AV126" i="51"/>
  <c r="AY127" i="51"/>
  <c r="AX128" i="51"/>
  <c r="AW129" i="51"/>
  <c r="AV130" i="51"/>
  <c r="AU131" i="51"/>
  <c r="BK131" i="51"/>
  <c r="BF132" i="51"/>
  <c r="BA133" i="51"/>
  <c r="AV134" i="51"/>
  <c r="BL134" i="51"/>
  <c r="BG135" i="51"/>
  <c r="AX136" i="51"/>
  <c r="BN136" i="51"/>
  <c r="BE137" i="51"/>
  <c r="AV138" i="51"/>
  <c r="BL138" i="51"/>
  <c r="BC139" i="51"/>
  <c r="BS139" i="51"/>
  <c r="BF140" i="51"/>
  <c r="AS141" i="51"/>
  <c r="BI141" i="51"/>
  <c r="AV142" i="51"/>
  <c r="BL142" i="51"/>
  <c r="AY143" i="51"/>
  <c r="AX144" i="51"/>
  <c r="BN144" i="51"/>
  <c r="AW145" i="51"/>
  <c r="BM145" i="51"/>
  <c r="AV146" i="51"/>
  <c r="BL146" i="51"/>
  <c r="AU147" i="51"/>
  <c r="BK147" i="51"/>
  <c r="CK30" i="51"/>
  <c r="CF31" i="51"/>
  <c r="CE32" i="51"/>
  <c r="CD33" i="51"/>
  <c r="CG34" i="51"/>
  <c r="CF35" i="51"/>
  <c r="CI36" i="51"/>
  <c r="CL37" i="51"/>
  <c r="CS38" i="51"/>
  <c r="CV39" i="51"/>
  <c r="CD41" i="51"/>
  <c r="CO42" i="51"/>
  <c r="CX30" i="51"/>
  <c r="CW31" i="51"/>
  <c r="CV32" i="51"/>
  <c r="CU33" i="51"/>
  <c r="CX34" i="51"/>
  <c r="DA35" i="51"/>
  <c r="CA37" i="51"/>
  <c r="CH38" i="51"/>
  <c r="CO39" i="51"/>
  <c r="CV40" i="51"/>
  <c r="CH42" i="51"/>
  <c r="CE30" i="51"/>
  <c r="CD31" i="51"/>
  <c r="CC32" i="51"/>
  <c r="CB33" i="51"/>
  <c r="CA34" i="51"/>
  <c r="CD35" i="51"/>
  <c r="CG36" i="51"/>
  <c r="CJ37" i="51"/>
  <c r="CM38" i="51"/>
  <c r="CT39" i="51"/>
  <c r="DA40" i="51"/>
  <c r="CI42" i="51"/>
  <c r="CF30" i="51"/>
  <c r="CE31" i="51"/>
  <c r="CD32" i="51"/>
  <c r="CG33" i="51"/>
  <c r="CF34" i="51"/>
  <c r="CI35" i="51"/>
  <c r="CL36" i="51"/>
  <c r="CS37" i="51"/>
  <c r="CF38" i="51"/>
  <c r="CV38" i="51"/>
  <c r="CM39" i="51"/>
  <c r="CD40" i="51"/>
  <c r="CT40" i="51"/>
  <c r="CO41" i="51"/>
  <c r="CF42" i="51"/>
  <c r="CV42" i="51"/>
  <c r="CK43" i="51"/>
  <c r="DA43" i="51"/>
  <c r="CV44" i="51"/>
  <c r="CQ45" i="51"/>
  <c r="CP46" i="51"/>
  <c r="CO47" i="51"/>
  <c r="CN48" i="51"/>
  <c r="CM49" i="51"/>
  <c r="CP50" i="51"/>
  <c r="CS51" i="51"/>
  <c r="CV52" i="51"/>
  <c r="CY53" i="51"/>
  <c r="CW55" i="51"/>
  <c r="CU57" i="51"/>
  <c r="DA59" i="51"/>
  <c r="CW42" i="51"/>
  <c r="CT43" i="51"/>
  <c r="CO44" i="51"/>
  <c r="CJ45" i="51"/>
  <c r="CZ45" i="51"/>
  <c r="CU46" i="51"/>
  <c r="CT47" i="51"/>
  <c r="CS48" i="51"/>
  <c r="CR49" i="51"/>
  <c r="CQ50" i="51"/>
  <c r="CT51" i="51"/>
  <c r="CW52" i="51"/>
  <c r="CZ53" i="51"/>
  <c r="CT55" i="51"/>
  <c r="DA56" i="51"/>
  <c r="CY58" i="51"/>
  <c r="CZ61" i="51"/>
  <c r="CI43" i="51"/>
  <c r="CY43" i="51"/>
  <c r="CT44" i="51"/>
  <c r="CS45" i="51"/>
  <c r="CN46" i="51"/>
  <c r="CM47" i="51"/>
  <c r="CL48" i="51"/>
  <c r="CO49" i="51"/>
  <c r="CN50" i="51"/>
  <c r="CQ51" i="51"/>
  <c r="CT52" i="51"/>
  <c r="DA53" i="51"/>
  <c r="CU55" i="51"/>
  <c r="CW57" i="51"/>
  <c r="CY59" i="51"/>
  <c r="CF43" i="51"/>
  <c r="CV43" i="51"/>
  <c r="CQ44" i="51"/>
  <c r="CL45" i="51"/>
  <c r="CK46" i="51"/>
  <c r="DA46" i="51"/>
  <c r="CV47" i="51"/>
  <c r="CU48" i="51"/>
  <c r="CT49" i="51"/>
  <c r="CW50" i="51"/>
  <c r="CV51" i="51"/>
  <c r="CY52" i="51"/>
  <c r="CS54" i="51"/>
  <c r="CV55" i="51"/>
  <c r="CT57" i="51"/>
  <c r="CV59" i="51"/>
  <c r="DA62" i="51"/>
  <c r="AV117" i="51"/>
  <c r="AS120" i="51"/>
  <c r="AU122" i="51"/>
  <c r="BB123" i="51"/>
  <c r="AV125" i="51"/>
  <c r="AY126" i="51"/>
  <c r="BB127" i="51"/>
  <c r="BA128" i="51"/>
  <c r="BD129" i="51"/>
  <c r="BC130" i="51"/>
  <c r="BB131" i="51"/>
  <c r="AW132" i="51"/>
  <c r="AV133" i="51"/>
  <c r="BL133" i="51"/>
  <c r="BG134" i="51"/>
  <c r="AT116" i="51"/>
  <c r="AU119" i="51"/>
  <c r="AS121" i="51"/>
  <c r="AZ122" i="51"/>
  <c r="AT124" i="51"/>
  <c r="AW125" i="51"/>
  <c r="AZ126" i="51"/>
  <c r="BC127" i="51"/>
  <c r="BB128" i="51"/>
  <c r="BA129" i="51"/>
  <c r="AZ130" i="51"/>
  <c r="AY131" i="51"/>
  <c r="AT132" i="51"/>
  <c r="BJ132" i="51"/>
  <c r="BE133" i="51"/>
  <c r="AZ134" i="51"/>
  <c r="AU135" i="51"/>
  <c r="BK135" i="51"/>
  <c r="BB136" i="51"/>
  <c r="AS137" i="51"/>
  <c r="BI137" i="51"/>
  <c r="AZ138" i="51"/>
  <c r="BP138" i="51"/>
  <c r="BG139" i="51"/>
  <c r="AT140" i="51"/>
  <c r="BJ140" i="51"/>
  <c r="AW141" i="51"/>
  <c r="BM141" i="51"/>
  <c r="AZ142" i="51"/>
  <c r="BP142" i="51"/>
  <c r="BC143" i="51"/>
  <c r="BS143" i="51"/>
  <c r="BB144" i="51"/>
  <c r="BR144" i="51"/>
  <c r="BA145" i="51"/>
  <c r="BQ145" i="51"/>
  <c r="AZ146" i="51"/>
  <c r="BP146" i="51"/>
  <c r="AY147" i="51"/>
  <c r="CW30" i="51"/>
  <c r="CQ32" i="51"/>
  <c r="CS34" i="51"/>
  <c r="CU36" i="51"/>
  <c r="CB39" i="51"/>
  <c r="CP41" i="51"/>
  <c r="CC31" i="51"/>
  <c r="CA33" i="51"/>
  <c r="CG35" i="51"/>
  <c r="CM37" i="51"/>
  <c r="DA39" i="51"/>
  <c r="CT42" i="51"/>
  <c r="CP31" i="51"/>
  <c r="CN33" i="51"/>
  <c r="CP35" i="51"/>
  <c r="CV37" i="51"/>
  <c r="CG40" i="51"/>
  <c r="CU42" i="51"/>
  <c r="CQ31" i="51"/>
  <c r="CS33" i="51"/>
  <c r="CU35" i="51"/>
  <c r="CW37" i="51"/>
  <c r="CZ38" i="51"/>
  <c r="CH40" i="51"/>
  <c r="CS41" i="51"/>
  <c r="CZ42" i="51"/>
  <c r="CJ44" i="51"/>
  <c r="CU45" i="51"/>
  <c r="CS47" i="51"/>
  <c r="CQ49" i="51"/>
  <c r="CW51" i="51"/>
  <c r="CT54" i="51"/>
  <c r="CY57" i="51"/>
  <c r="CH43" i="51"/>
  <c r="CS44" i="51"/>
  <c r="CI46" i="51"/>
  <c r="CX47" i="51"/>
  <c r="CV49" i="51"/>
  <c r="CX51" i="51"/>
  <c r="CQ54" i="51"/>
  <c r="CV57" i="51"/>
  <c r="CY62" i="51"/>
  <c r="CH44" i="51"/>
  <c r="CW45" i="51"/>
  <c r="CQ47" i="51"/>
  <c r="CS49" i="51"/>
  <c r="CU51" i="51"/>
  <c r="CR54" i="51"/>
  <c r="DA57" i="51"/>
  <c r="CJ43" i="51"/>
  <c r="CU44" i="51"/>
  <c r="CO46" i="51"/>
  <c r="CZ47" i="51"/>
  <c r="CX49" i="51"/>
  <c r="CZ51" i="51"/>
  <c r="CW54" i="51"/>
  <c r="CX57" i="51"/>
  <c r="CZ63" i="51"/>
  <c r="AW120" i="51"/>
  <c r="AS124" i="51"/>
  <c r="BC126" i="51"/>
  <c r="BE128" i="51"/>
  <c r="BG130" i="51"/>
  <c r="BA132" i="51"/>
  <c r="AU134" i="51"/>
  <c r="AS117" i="51"/>
  <c r="AW121" i="51"/>
  <c r="AX124" i="51"/>
  <c r="BD126" i="51"/>
  <c r="BF128" i="51"/>
  <c r="BD130" i="51"/>
  <c r="AX132" i="51"/>
  <c r="BI133" i="51"/>
  <c r="AY135" i="51"/>
  <c r="BF136" i="51"/>
  <c r="BM137" i="51"/>
  <c r="AU139" i="51"/>
  <c r="AX140" i="51"/>
  <c r="BA141" i="51"/>
  <c r="BD142" i="51"/>
  <c r="BG143" i="51"/>
  <c r="BF144" i="51"/>
  <c r="BE145" i="51"/>
  <c r="BD146" i="51"/>
  <c r="BC147" i="51"/>
  <c r="CA147" i="51"/>
  <c r="BF148" i="51"/>
  <c r="BV148" i="51"/>
  <c r="BA149" i="51"/>
  <c r="BQ149" i="51"/>
  <c r="AV150" i="51"/>
  <c r="BL150" i="51"/>
  <c r="CB150" i="51"/>
  <c r="BG151" i="51"/>
  <c r="BW151" i="51"/>
  <c r="AX152" i="51"/>
  <c r="BN152" i="51"/>
  <c r="CD152" i="51"/>
  <c r="BE153" i="51"/>
  <c r="BU153" i="51"/>
  <c r="AV154" i="51"/>
  <c r="BL154" i="51"/>
  <c r="CB154" i="51"/>
  <c r="BC155" i="51"/>
  <c r="BS155" i="51"/>
  <c r="CI155" i="51"/>
  <c r="BF156" i="51"/>
  <c r="BV156" i="51"/>
  <c r="AS157" i="51"/>
  <c r="BI157" i="51"/>
  <c r="BY157" i="51"/>
  <c r="AV158" i="51"/>
  <c r="BL158" i="51"/>
  <c r="CB158" i="51"/>
  <c r="AY159" i="51"/>
  <c r="CE159" i="51"/>
  <c r="AX160" i="51"/>
  <c r="BN160" i="51"/>
  <c r="CD160" i="51"/>
  <c r="AW161" i="51"/>
  <c r="BM161" i="51"/>
  <c r="CC161" i="51"/>
  <c r="AV162" i="51"/>
  <c r="BL162" i="51"/>
  <c r="CB162" i="51"/>
  <c r="AU163" i="51"/>
  <c r="BK163" i="51"/>
  <c r="CA163" i="51"/>
  <c r="CQ163" i="51"/>
  <c r="BF164" i="51"/>
  <c r="BV164" i="51"/>
  <c r="CL164" i="51"/>
  <c r="BA165" i="51"/>
  <c r="BQ165" i="51"/>
  <c r="CG165" i="51"/>
  <c r="AV166" i="51"/>
  <c r="BL166" i="51"/>
  <c r="CB166" i="51"/>
  <c r="CR166" i="51"/>
  <c r="BG167" i="51"/>
  <c r="BW167" i="51"/>
  <c r="CM167" i="51"/>
  <c r="AX168" i="51"/>
  <c r="BN168" i="51"/>
  <c r="CD168" i="51"/>
  <c r="CT168" i="51"/>
  <c r="BE169" i="51"/>
  <c r="BU169" i="51"/>
  <c r="CK169" i="51"/>
  <c r="AV170" i="51"/>
  <c r="BL170" i="51"/>
  <c r="CB170" i="51"/>
  <c r="CR170" i="51"/>
  <c r="BC171" i="51"/>
  <c r="BS171" i="51"/>
  <c r="CI171" i="51"/>
  <c r="CY171" i="51"/>
  <c r="BF172" i="51"/>
  <c r="BV172" i="51"/>
  <c r="CL172" i="51"/>
  <c r="AR115" i="51"/>
  <c r="AR131" i="51"/>
  <c r="AR147" i="51"/>
  <c r="AR163" i="51"/>
  <c r="AU116" i="51"/>
  <c r="AV119" i="51"/>
  <c r="AX121" i="51"/>
  <c r="AV123" i="51"/>
  <c r="BC124" i="51"/>
  <c r="AS126" i="51"/>
  <c r="DA30" i="51"/>
  <c r="CU32" i="51"/>
  <c r="CW34" i="51"/>
  <c r="CY36" i="51"/>
  <c r="CF39" i="51"/>
  <c r="CT41" i="51"/>
  <c r="CG31" i="51"/>
  <c r="CE33" i="51"/>
  <c r="CK35" i="51"/>
  <c r="CQ37" i="51"/>
  <c r="CF40" i="51"/>
  <c r="CX42" i="51"/>
  <c r="CT31" i="51"/>
  <c r="CR33" i="51"/>
  <c r="CT35" i="51"/>
  <c r="CZ37" i="51"/>
  <c r="CK40" i="51"/>
  <c r="CY42" i="51"/>
  <c r="CU31" i="51"/>
  <c r="CW33" i="51"/>
  <c r="CY35" i="51"/>
  <c r="DA37" i="51"/>
  <c r="CE39" i="51"/>
  <c r="CL40" i="51"/>
  <c r="CW41" i="51"/>
  <c r="CS42" i="51"/>
  <c r="CN44" i="51"/>
  <c r="CY45" i="51"/>
  <c r="CW47" i="51"/>
  <c r="CU49" i="51"/>
  <c r="DA51" i="51"/>
  <c r="CX54" i="51"/>
  <c r="CX58" i="51"/>
  <c r="CL43" i="51"/>
  <c r="CW44" i="51"/>
  <c r="CM46" i="51"/>
  <c r="CK48" i="51"/>
  <c r="CZ49" i="51"/>
  <c r="CO52" i="51"/>
  <c r="CU54" i="51"/>
  <c r="CZ57" i="51"/>
  <c r="DA64" i="51"/>
  <c r="CL44" i="51"/>
  <c r="DA45" i="51"/>
  <c r="CU47" i="51"/>
  <c r="CW49" i="51"/>
  <c r="CY51" i="51"/>
  <c r="CV54" i="51"/>
  <c r="CV58" i="51"/>
  <c r="CN43" i="51"/>
  <c r="CY44" i="51"/>
  <c r="CS46" i="51"/>
  <c r="CM48" i="51"/>
  <c r="CO50" i="51"/>
  <c r="CQ52" i="51"/>
  <c r="DA54" i="51"/>
  <c r="CW58" i="51"/>
  <c r="AT115" i="51"/>
  <c r="AV121" i="51"/>
  <c r="AW124" i="51"/>
  <c r="AT127" i="51"/>
  <c r="AV129" i="51"/>
  <c r="AT131" i="51"/>
  <c r="BE132" i="51"/>
  <c r="AY134" i="51"/>
  <c r="AW117" i="51"/>
  <c r="BA121" i="51"/>
  <c r="BB124" i="51"/>
  <c r="AU127" i="51"/>
  <c r="AS129" i="51"/>
  <c r="BH130" i="51"/>
  <c r="BB132" i="51"/>
  <c r="BM133" i="51"/>
  <c r="BC135" i="51"/>
  <c r="BJ136" i="51"/>
  <c r="BQ137" i="51"/>
  <c r="AY139" i="51"/>
  <c r="BB140" i="51"/>
  <c r="BE141" i="51"/>
  <c r="BH142" i="51"/>
  <c r="BK143" i="51"/>
  <c r="BJ144" i="51"/>
  <c r="BI145" i="51"/>
  <c r="BH146" i="51"/>
  <c r="BG147" i="51"/>
  <c r="AT148" i="51"/>
  <c r="BJ148" i="51"/>
  <c r="BZ148" i="51"/>
  <c r="BE149" i="51"/>
  <c r="BU149" i="51"/>
  <c r="AZ150" i="51"/>
  <c r="BP150" i="51"/>
  <c r="AU151" i="51"/>
  <c r="BK151" i="51"/>
  <c r="CA151" i="51"/>
  <c r="BB152" i="51"/>
  <c r="BR152" i="51"/>
  <c r="AS153" i="51"/>
  <c r="BI153" i="51"/>
  <c r="BY153" i="51"/>
  <c r="AZ154" i="51"/>
  <c r="BP154" i="51"/>
  <c r="CF154" i="51"/>
  <c r="BG155" i="51"/>
  <c r="BW155" i="51"/>
  <c r="AT156" i="51"/>
  <c r="BJ156" i="51"/>
  <c r="BZ156" i="51"/>
  <c r="AW157" i="51"/>
  <c r="BM157" i="51"/>
  <c r="CC157" i="51"/>
  <c r="AZ158" i="51"/>
  <c r="BP158" i="51"/>
  <c r="CF158" i="51"/>
  <c r="BC159" i="51"/>
  <c r="BS159" i="51"/>
  <c r="CI159" i="51"/>
  <c r="BB160" i="51"/>
  <c r="BR160" i="51"/>
  <c r="CH160" i="51"/>
  <c r="BA161" i="51"/>
  <c r="BQ161" i="51"/>
  <c r="CG161" i="51"/>
  <c r="AZ162" i="51"/>
  <c r="BP162" i="51"/>
  <c r="CF162" i="51"/>
  <c r="AY163" i="51"/>
  <c r="CE163" i="51"/>
  <c r="AT164" i="51"/>
  <c r="BJ164" i="51"/>
  <c r="BZ164" i="51"/>
  <c r="CP164" i="51"/>
  <c r="BE165" i="51"/>
  <c r="BU165" i="51"/>
  <c r="CK165" i="51"/>
  <c r="AZ166" i="51"/>
  <c r="BP166" i="51"/>
  <c r="CF166" i="51"/>
  <c r="AU167" i="51"/>
  <c r="BK167" i="51"/>
  <c r="CA167" i="51"/>
  <c r="CQ167" i="51"/>
  <c r="BB168" i="51"/>
  <c r="BR168" i="51"/>
  <c r="CH168" i="51"/>
  <c r="AS169" i="51"/>
  <c r="BI169" i="51"/>
  <c r="BY169" i="51"/>
  <c r="CO169" i="51"/>
  <c r="AZ170" i="51"/>
  <c r="BP170" i="51"/>
  <c r="CF170" i="51"/>
  <c r="CV170" i="51"/>
  <c r="BG171" i="51"/>
  <c r="BW171" i="51"/>
  <c r="CM171" i="51"/>
  <c r="AT172" i="51"/>
  <c r="BJ172" i="51"/>
  <c r="BZ172" i="51"/>
  <c r="CP172" i="51"/>
  <c r="AR119" i="51"/>
  <c r="AR135" i="51"/>
  <c r="AR151" i="51"/>
  <c r="AR167" i="51"/>
  <c r="AT117" i="51"/>
  <c r="AU120" i="51"/>
  <c r="AS122" i="51"/>
  <c r="AZ123" i="51"/>
  <c r="AT125" i="51"/>
  <c r="CR31" i="51"/>
  <c r="CR35" i="51"/>
  <c r="CI40" i="51"/>
  <c r="CB32" i="51"/>
  <c r="CJ36" i="51"/>
  <c r="CI41" i="51"/>
  <c r="CO32" i="51"/>
  <c r="CS36" i="51"/>
  <c r="CN41" i="51"/>
  <c r="CP32" i="51"/>
  <c r="CX36" i="51"/>
  <c r="CQ39" i="51"/>
  <c r="CJ42" i="51"/>
  <c r="CZ44" i="51"/>
  <c r="CR48" i="51"/>
  <c r="CZ52" i="51"/>
  <c r="CZ60" i="51"/>
  <c r="CN45" i="51"/>
  <c r="CW48" i="51"/>
  <c r="DA52" i="51"/>
  <c r="CX59" i="51"/>
  <c r="CX44" i="51"/>
  <c r="CP48" i="51"/>
  <c r="CX52" i="51"/>
  <c r="CX60" i="51"/>
  <c r="CP45" i="51"/>
  <c r="CY48" i="51"/>
  <c r="CP53" i="51"/>
  <c r="CZ59" i="51"/>
  <c r="AY122" i="51"/>
  <c r="BF127" i="51"/>
  <c r="BF131" i="51"/>
  <c r="BK134" i="51"/>
  <c r="AU123" i="51"/>
  <c r="BG127" i="51"/>
  <c r="BC131" i="51"/>
  <c r="BD134" i="51"/>
  <c r="AW137" i="51"/>
  <c r="BK139" i="51"/>
  <c r="BQ141" i="51"/>
  <c r="BW143" i="51"/>
  <c r="BU145" i="51"/>
  <c r="BS147" i="51"/>
  <c r="BN148" i="51"/>
  <c r="BI149" i="51"/>
  <c r="BD150" i="51"/>
  <c r="AY151" i="51"/>
  <c r="CE151" i="51"/>
  <c r="BV152" i="51"/>
  <c r="BM153" i="51"/>
  <c r="BD154" i="51"/>
  <c r="AU155" i="51"/>
  <c r="CA155" i="51"/>
  <c r="BN156" i="51"/>
  <c r="BA157" i="51"/>
  <c r="CG157" i="51"/>
  <c r="BT158" i="51"/>
  <c r="BG159" i="51"/>
  <c r="CM159" i="51"/>
  <c r="BV160" i="51"/>
  <c r="BE161" i="51"/>
  <c r="CK161" i="51"/>
  <c r="BT162" i="51"/>
  <c r="BC163" i="51"/>
  <c r="CI163" i="51"/>
  <c r="BN164" i="51"/>
  <c r="AS165" i="51"/>
  <c r="BY165" i="51"/>
  <c r="BD166" i="51"/>
  <c r="CJ166" i="51"/>
  <c r="CU167" i="51"/>
  <c r="BV168" i="51"/>
  <c r="AW169" i="51"/>
  <c r="CC169" i="51"/>
  <c r="BD170" i="51"/>
  <c r="CJ170" i="51"/>
  <c r="BK171" i="51"/>
  <c r="CQ171" i="51"/>
  <c r="BN172" i="51"/>
  <c r="CT172" i="51"/>
  <c r="AR139" i="51"/>
  <c r="AR171" i="51"/>
  <c r="AY120" i="51"/>
  <c r="AU124" i="51"/>
  <c r="AW126" i="51"/>
  <c r="AZ127" i="51"/>
  <c r="BC128" i="51"/>
  <c r="BB129" i="51"/>
  <c r="BA130" i="51"/>
  <c r="AZ131" i="51"/>
  <c r="AY132" i="51"/>
  <c r="AT133" i="51"/>
  <c r="BJ133" i="51"/>
  <c r="BE134" i="51"/>
  <c r="AZ135" i="51"/>
  <c r="AU136" i="51"/>
  <c r="BK136" i="51"/>
  <c r="BB137" i="51"/>
  <c r="AS138" i="51"/>
  <c r="BI138" i="51"/>
  <c r="AZ139" i="51"/>
  <c r="BP139" i="51"/>
  <c r="BG140" i="51"/>
  <c r="AT141" i="51"/>
  <c r="BJ141" i="51"/>
  <c r="AW142" i="51"/>
  <c r="BM142" i="51"/>
  <c r="AZ143" i="51"/>
  <c r="BP143" i="51"/>
  <c r="BC144" i="51"/>
  <c r="BS144" i="51"/>
  <c r="BB145" i="51"/>
  <c r="BR145" i="51"/>
  <c r="BA146" i="51"/>
  <c r="BQ146" i="51"/>
  <c r="AZ147" i="51"/>
  <c r="BP147" i="51"/>
  <c r="AY148" i="51"/>
  <c r="AT149" i="51"/>
  <c r="BJ149" i="51"/>
  <c r="BZ149" i="51"/>
  <c r="BE150" i="51"/>
  <c r="BU150" i="51"/>
  <c r="AZ151" i="51"/>
  <c r="BP151" i="51"/>
  <c r="AU152" i="51"/>
  <c r="BK152" i="51"/>
  <c r="CA152" i="51"/>
  <c r="BB153" i="51"/>
  <c r="BR153" i="51"/>
  <c r="AS154" i="51"/>
  <c r="BI154" i="51"/>
  <c r="BY154" i="51"/>
  <c r="AZ155" i="51"/>
  <c r="BP155" i="51"/>
  <c r="CF155" i="51"/>
  <c r="BG156" i="51"/>
  <c r="BW156" i="51"/>
  <c r="AT157" i="51"/>
  <c r="BJ157" i="51"/>
  <c r="BZ157" i="51"/>
  <c r="AW158" i="51"/>
  <c r="BM158" i="51"/>
  <c r="CC158" i="51"/>
  <c r="AZ159" i="51"/>
  <c r="BP159" i="51"/>
  <c r="CF159" i="51"/>
  <c r="BC160" i="51"/>
  <c r="BS160" i="51"/>
  <c r="CI160" i="51"/>
  <c r="BB161" i="51"/>
  <c r="BR161" i="51"/>
  <c r="CH161" i="51"/>
  <c r="BA162" i="51"/>
  <c r="BQ162" i="51"/>
  <c r="CG162" i="51"/>
  <c r="AZ163" i="51"/>
  <c r="BP163" i="51"/>
  <c r="CF163" i="51"/>
  <c r="AY164" i="51"/>
  <c r="CE164" i="51"/>
  <c r="AT165" i="51"/>
  <c r="BJ165" i="51"/>
  <c r="BZ165" i="51"/>
  <c r="CP165" i="51"/>
  <c r="BE166" i="51"/>
  <c r="BU166" i="51"/>
  <c r="CK166" i="51"/>
  <c r="AZ167" i="51"/>
  <c r="BP167" i="51"/>
  <c r="CF167" i="51"/>
  <c r="AU168" i="51"/>
  <c r="BK168" i="51"/>
  <c r="CA168" i="51"/>
  <c r="CQ168" i="51"/>
  <c r="BB169" i="51"/>
  <c r="BR169" i="51"/>
  <c r="CH169" i="51"/>
  <c r="AS170" i="51"/>
  <c r="BI170" i="51"/>
  <c r="BY170" i="51"/>
  <c r="CO170" i="51"/>
  <c r="AZ171" i="51"/>
  <c r="BP171" i="51"/>
  <c r="CF171" i="51"/>
  <c r="CV171" i="51"/>
  <c r="BG172" i="51"/>
  <c r="BW172" i="51"/>
  <c r="CM172" i="51"/>
  <c r="AR112" i="51"/>
  <c r="AR128" i="51"/>
  <c r="AR144" i="51"/>
  <c r="AR160" i="51"/>
  <c r="AT114" i="51"/>
  <c r="BB122" i="51"/>
  <c r="BD128" i="51"/>
  <c r="AW131" i="51"/>
  <c r="AS135" i="51"/>
  <c r="BD136" i="51"/>
  <c r="BR138" i="51"/>
  <c r="AZ140" i="51"/>
  <c r="BC141" i="51"/>
  <c r="BF142" i="51"/>
  <c r="BA143" i="51"/>
  <c r="BD144" i="51"/>
  <c r="BG145" i="51"/>
  <c r="BB146" i="51"/>
  <c r="AW147" i="51"/>
  <c r="AZ148" i="51"/>
  <c r="AU149" i="51"/>
  <c r="CA149" i="51"/>
  <c r="BV150" i="51"/>
  <c r="BI151" i="51"/>
  <c r="BD152" i="51"/>
  <c r="AY153" i="51"/>
  <c r="CE153" i="51"/>
  <c r="BR154" i="51"/>
  <c r="BE155" i="51"/>
  <c r="AZ156" i="51"/>
  <c r="CF156" i="51"/>
  <c r="BS157" i="51"/>
  <c r="BF158" i="51"/>
  <c r="CL158" i="51"/>
  <c r="BQ159" i="51"/>
  <c r="BD160" i="51"/>
  <c r="CJ160" i="51"/>
  <c r="BW161" i="51"/>
  <c r="BB162" i="51"/>
  <c r="CH162" i="51"/>
  <c r="BM163" i="51"/>
  <c r="AZ164" i="51"/>
  <c r="CF164" i="51"/>
  <c r="BK165" i="51"/>
  <c r="CQ165" i="51"/>
  <c r="CD166" i="51"/>
  <c r="BI167" i="51"/>
  <c r="BD168" i="51"/>
  <c r="CR168" i="51"/>
  <c r="CP170" i="51"/>
  <c r="CF172" i="51"/>
  <c r="AS123" i="51"/>
  <c r="BE127" i="51"/>
  <c r="BA131" i="51"/>
  <c r="BJ134" i="51"/>
  <c r="AW136" i="51"/>
  <c r="BH137" i="51"/>
  <c r="BK138" i="51"/>
  <c r="AS140" i="51"/>
  <c r="AV141" i="51"/>
  <c r="AY142" i="51"/>
  <c r="BB143" i="51"/>
  <c r="BE144" i="51"/>
  <c r="BH145" i="51"/>
  <c r="BC146" i="51"/>
  <c r="BF147" i="51"/>
  <c r="BA148" i="51"/>
  <c r="AV149" i="51"/>
  <c r="CB149" i="51"/>
  <c r="BW150" i="51"/>
  <c r="BR151" i="51"/>
  <c r="BM152" i="51"/>
  <c r="BH153" i="51"/>
  <c r="AU154" i="51"/>
  <c r="CA154" i="51"/>
  <c r="BV155" i="51"/>
  <c r="BI156" i="51"/>
  <c r="AV157" i="51"/>
  <c r="CB157" i="51"/>
  <c r="BB159" i="51"/>
  <c r="CH159" i="51"/>
  <c r="BU160" i="51"/>
  <c r="BH161" i="51"/>
  <c r="CN161" i="51"/>
  <c r="BS162" i="51"/>
  <c r="BF163" i="51"/>
  <c r="CL163" i="51"/>
  <c r="BQ164" i="51"/>
  <c r="AV165" i="51"/>
  <c r="CB165" i="51"/>
  <c r="BG166" i="51"/>
  <c r="CM166" i="51"/>
  <c r="BR167" i="51"/>
  <c r="AW168" i="51"/>
  <c r="CC168" i="51"/>
  <c r="BH169" i="51"/>
  <c r="CN169" i="51"/>
  <c r="BK170" i="51"/>
  <c r="CQ170" i="51"/>
  <c r="BV171" i="51"/>
  <c r="AS172" i="51"/>
  <c r="BY172" i="51"/>
  <c r="AR114" i="51"/>
  <c r="AR146" i="51"/>
  <c r="AR141" i="51"/>
  <c r="BU171" i="51"/>
  <c r="AR169" i="51"/>
  <c r="AW123" i="51"/>
  <c r="AS127" i="51"/>
  <c r="BE131" i="51"/>
  <c r="AX134" i="51"/>
  <c r="BM135" i="51"/>
  <c r="AU137" i="51"/>
  <c r="BF138" i="51"/>
  <c r="BI139" i="51"/>
  <c r="BL140" i="51"/>
  <c r="BR142" i="51"/>
  <c r="BU143" i="51"/>
  <c r="BX144" i="51"/>
  <c r="BS145" i="51"/>
  <c r="BV146" i="51"/>
  <c r="BQ147" i="51"/>
  <c r="BL148" i="51"/>
  <c r="BG149" i="51"/>
  <c r="BB150" i="51"/>
  <c r="AW151" i="51"/>
  <c r="CC151" i="51"/>
  <c r="BX152" i="51"/>
  <c r="BK153" i="51"/>
  <c r="BF154" i="51"/>
  <c r="AS155" i="51"/>
  <c r="BY155" i="51"/>
  <c r="BL156" i="51"/>
  <c r="AY157" i="51"/>
  <c r="CE157" i="51"/>
  <c r="BR158" i="51"/>
  <c r="BE159" i="51"/>
  <c r="CK159" i="51"/>
  <c r="BX160" i="51"/>
  <c r="BC161" i="51"/>
  <c r="CI161" i="51"/>
  <c r="BV162" i="51"/>
  <c r="BA163" i="51"/>
  <c r="CG163" i="51"/>
  <c r="BL164" i="51"/>
  <c r="CR164" i="51"/>
  <c r="CV31" i="51"/>
  <c r="CV35" i="51"/>
  <c r="CM40" i="51"/>
  <c r="CF32" i="51"/>
  <c r="CN36" i="51"/>
  <c r="CM41" i="51"/>
  <c r="CS32" i="51"/>
  <c r="CW36" i="51"/>
  <c r="CR41" i="51"/>
  <c r="CT32" i="51"/>
  <c r="CC37" i="51"/>
  <c r="CU39" i="51"/>
  <c r="CN42" i="51"/>
  <c r="CI45" i="51"/>
  <c r="CV48" i="51"/>
  <c r="CQ53" i="51"/>
  <c r="CY61" i="51"/>
  <c r="CR45" i="51"/>
  <c r="DA48" i="51"/>
  <c r="CR53" i="51"/>
  <c r="CW60" i="51"/>
  <c r="CK45" i="51"/>
  <c r="CT48" i="51"/>
  <c r="CS53" i="51"/>
  <c r="DA61" i="51"/>
  <c r="CT45" i="51"/>
  <c r="CL49" i="51"/>
  <c r="CT53" i="51"/>
  <c r="CY60" i="51"/>
  <c r="AT123" i="51"/>
  <c r="AS128" i="51"/>
  <c r="BJ131" i="51"/>
  <c r="AS113" i="51"/>
  <c r="AY123" i="51"/>
  <c r="AT128" i="51"/>
  <c r="BG131" i="51"/>
  <c r="BH134" i="51"/>
  <c r="BA137" i="51"/>
  <c r="BU141" i="51"/>
  <c r="AT144" i="51"/>
  <c r="BY145" i="51"/>
  <c r="BW147" i="51"/>
  <c r="BR148" i="51"/>
  <c r="BM149" i="51"/>
  <c r="BH150" i="51"/>
  <c r="BC151" i="51"/>
  <c r="AT152" i="51"/>
  <c r="BZ152" i="51"/>
  <c r="BQ153" i="51"/>
  <c r="BH154" i="51"/>
  <c r="AY155" i="51"/>
  <c r="CE155" i="51"/>
  <c r="BR156" i="51"/>
  <c r="BE157" i="51"/>
  <c r="CK157" i="51"/>
  <c r="BX158" i="51"/>
  <c r="BK159" i="51"/>
  <c r="AT160" i="51"/>
  <c r="BZ160" i="51"/>
  <c r="BI161" i="51"/>
  <c r="CO161" i="51"/>
  <c r="BX162" i="51"/>
  <c r="BG163" i="51"/>
  <c r="CM163" i="51"/>
  <c r="BR164" i="51"/>
  <c r="AW165" i="51"/>
  <c r="CC165" i="51"/>
  <c r="BH166" i="51"/>
  <c r="CN166" i="51"/>
  <c r="BS167" i="51"/>
  <c r="AT168" i="51"/>
  <c r="BZ168" i="51"/>
  <c r="BA169" i="51"/>
  <c r="CG169" i="51"/>
  <c r="BH170" i="51"/>
  <c r="CN170" i="51"/>
  <c r="CU171" i="51"/>
  <c r="BR172" i="51"/>
  <c r="CX172" i="51"/>
  <c r="AR143" i="51"/>
  <c r="AS114" i="51"/>
  <c r="AT121" i="51"/>
  <c r="AY124" i="51"/>
  <c r="BA126" i="51"/>
  <c r="BD127" i="51"/>
  <c r="BG128" i="51"/>
  <c r="BF129" i="51"/>
  <c r="BE130" i="51"/>
  <c r="BD131" i="51"/>
  <c r="BC132" i="51"/>
  <c r="AX133" i="51"/>
  <c r="AS134" i="51"/>
  <c r="BI134" i="51"/>
  <c r="BD135" i="51"/>
  <c r="AY136" i="51"/>
  <c r="BF137" i="51"/>
  <c r="AW138" i="51"/>
  <c r="BM138" i="51"/>
  <c r="BD139" i="51"/>
  <c r="AU140" i="51"/>
  <c r="BK140" i="51"/>
  <c r="AX141" i="51"/>
  <c r="BN141" i="51"/>
  <c r="BA142" i="51"/>
  <c r="BQ142" i="51"/>
  <c r="BD143" i="51"/>
  <c r="BT143" i="51"/>
  <c r="BG144" i="51"/>
  <c r="BW144" i="51"/>
  <c r="BF145" i="51"/>
  <c r="BV145" i="51"/>
  <c r="BE146" i="51"/>
  <c r="BU146" i="51"/>
  <c r="BD147" i="51"/>
  <c r="BT147" i="51"/>
  <c r="BC148" i="51"/>
  <c r="BS148" i="51"/>
  <c r="AX149" i="51"/>
  <c r="BN149" i="51"/>
  <c r="AS150" i="51"/>
  <c r="BI150" i="51"/>
  <c r="BY150" i="51"/>
  <c r="BD151" i="51"/>
  <c r="BT151" i="51"/>
  <c r="AY152" i="51"/>
  <c r="CE152" i="51"/>
  <c r="BF153" i="51"/>
  <c r="BV153" i="51"/>
  <c r="AW154" i="51"/>
  <c r="BM154" i="51"/>
  <c r="CC154" i="51"/>
  <c r="BD155" i="51"/>
  <c r="BT155" i="51"/>
  <c r="AU156" i="51"/>
  <c r="BK156" i="51"/>
  <c r="CA156" i="51"/>
  <c r="AX157" i="51"/>
  <c r="BN157" i="51"/>
  <c r="CD157" i="51"/>
  <c r="BA158" i="51"/>
  <c r="BQ158" i="51"/>
  <c r="CG158" i="51"/>
  <c r="BD159" i="51"/>
  <c r="BT159" i="51"/>
  <c r="CJ159" i="51"/>
  <c r="BG160" i="51"/>
  <c r="BW160" i="51"/>
  <c r="CM160" i="51"/>
  <c r="BF161" i="51"/>
  <c r="BV161" i="51"/>
  <c r="CL161" i="51"/>
  <c r="BE162" i="51"/>
  <c r="BU162" i="51"/>
  <c r="CK162" i="51"/>
  <c r="BD163" i="51"/>
  <c r="BT163" i="51"/>
  <c r="CJ163" i="51"/>
  <c r="BC164" i="51"/>
  <c r="BS164" i="51"/>
  <c r="CI164" i="51"/>
  <c r="AX165" i="51"/>
  <c r="BN165" i="51"/>
  <c r="CD165" i="51"/>
  <c r="AS166" i="51"/>
  <c r="BI166" i="51"/>
  <c r="BY166" i="51"/>
  <c r="CO166" i="51"/>
  <c r="BD167" i="51"/>
  <c r="BT167" i="51"/>
  <c r="CJ167" i="51"/>
  <c r="AY168" i="51"/>
  <c r="CE168" i="51"/>
  <c r="CU168" i="51"/>
  <c r="BF169" i="51"/>
  <c r="BV169" i="51"/>
  <c r="CL169" i="51"/>
  <c r="AW170" i="51"/>
  <c r="BM170" i="51"/>
  <c r="CC170" i="51"/>
  <c r="CS170" i="51"/>
  <c r="BD171" i="51"/>
  <c r="BT171" i="51"/>
  <c r="CJ171" i="51"/>
  <c r="AU172" i="51"/>
  <c r="BK172" i="51"/>
  <c r="CA172" i="51"/>
  <c r="CQ172" i="51"/>
  <c r="AR116" i="51"/>
  <c r="AR132" i="51"/>
  <c r="AR148" i="51"/>
  <c r="AR164" i="51"/>
  <c r="AS119" i="51"/>
  <c r="AU125" i="51"/>
  <c r="BG129" i="51"/>
  <c r="AZ132" i="51"/>
  <c r="BA135" i="51"/>
  <c r="BL136" i="51"/>
  <c r="AT138" i="51"/>
  <c r="AW139" i="51"/>
  <c r="BH140" i="51"/>
  <c r="BK141" i="51"/>
  <c r="BN142" i="51"/>
  <c r="BI143" i="51"/>
  <c r="BL144" i="51"/>
  <c r="BJ146" i="51"/>
  <c r="BE147" i="51"/>
  <c r="BH148" i="51"/>
  <c r="BC149" i="51"/>
  <c r="AX150" i="51"/>
  <c r="CD150" i="51"/>
  <c r="BQ151" i="51"/>
  <c r="BL152" i="51"/>
  <c r="BG153" i="51"/>
  <c r="AT154" i="51"/>
  <c r="BZ154" i="51"/>
  <c r="BM155" i="51"/>
  <c r="BH156" i="51"/>
  <c r="AU157" i="51"/>
  <c r="CA157" i="51"/>
  <c r="BN158" i="51"/>
  <c r="AS159" i="51"/>
  <c r="BY159" i="51"/>
  <c r="BL160" i="51"/>
  <c r="AY161" i="51"/>
  <c r="CE161" i="51"/>
  <c r="BJ162" i="51"/>
  <c r="CP162" i="51"/>
  <c r="BU163" i="51"/>
  <c r="BH164" i="51"/>
  <c r="CN164" i="51"/>
  <c r="BS165" i="51"/>
  <c r="BF166" i="51"/>
  <c r="CL166" i="51"/>
  <c r="BY167" i="51"/>
  <c r="BL168" i="51"/>
  <c r="CE169" i="51"/>
  <c r="BE171" i="51"/>
  <c r="AT118" i="51"/>
  <c r="AV124" i="51"/>
  <c r="BH128" i="51"/>
  <c r="BD132" i="51"/>
  <c r="AT135" i="51"/>
  <c r="BE136" i="51"/>
  <c r="BP137" i="51"/>
  <c r="AX139" i="51"/>
  <c r="BA140" i="51"/>
  <c r="BD141" i="51"/>
  <c r="BG142" i="51"/>
  <c r="BJ143" i="51"/>
  <c r="BM144" i="51"/>
  <c r="BP145" i="51"/>
  <c r="BK146" i="51"/>
  <c r="BN147" i="51"/>
  <c r="BI148" i="51"/>
  <c r="BD149" i="51"/>
  <c r="AY150" i="51"/>
  <c r="AT151" i="51"/>
  <c r="BZ151" i="51"/>
  <c r="BU152" i="51"/>
  <c r="BP153" i="51"/>
  <c r="BC154" i="51"/>
  <c r="AX155" i="51"/>
  <c r="CD155" i="51"/>
  <c r="BQ156" i="51"/>
  <c r="BD157" i="51"/>
  <c r="CJ157" i="51"/>
  <c r="BW158" i="51"/>
  <c r="BJ159" i="51"/>
  <c r="AW160" i="51"/>
  <c r="CC160" i="51"/>
  <c r="BP161" i="51"/>
  <c r="AU162" i="51"/>
  <c r="CA162" i="51"/>
  <c r="BN163" i="51"/>
  <c r="AS164" i="51"/>
  <c r="BY164" i="51"/>
  <c r="BD165" i="51"/>
  <c r="CJ165" i="51"/>
  <c r="AT167" i="51"/>
  <c r="BZ167" i="51"/>
  <c r="BE168" i="51"/>
  <c r="CK168" i="51"/>
  <c r="BP169" i="51"/>
  <c r="CV169" i="51"/>
  <c r="BS170" i="51"/>
  <c r="AX171" i="51"/>
  <c r="CD171" i="51"/>
  <c r="BA172" i="51"/>
  <c r="CG172" i="51"/>
  <c r="AR122" i="51"/>
  <c r="AR154" i="51"/>
  <c r="AR157" i="51"/>
  <c r="AR121" i="51"/>
  <c r="AU117" i="51"/>
  <c r="AZ124" i="51"/>
  <c r="AV128" i="51"/>
  <c r="BH132" i="51"/>
  <c r="BN134" i="51"/>
  <c r="AZ136" i="51"/>
  <c r="BC137" i="51"/>
  <c r="BN138" i="51"/>
  <c r="BQ139" i="51"/>
  <c r="BT140" i="51"/>
  <c r="AT142" i="51"/>
  <c r="AW143" i="51"/>
  <c r="AZ144" i="51"/>
  <c r="AU145" i="51"/>
  <c r="AX146" i="51"/>
  <c r="AS147" i="51"/>
  <c r="BY147" i="51"/>
  <c r="BT148" i="51"/>
  <c r="BJ150" i="51"/>
  <c r="BE151" i="51"/>
  <c r="AZ152" i="51"/>
  <c r="CF152" i="51"/>
  <c r="BS153" i="51"/>
  <c r="BN154" i="51"/>
  <c r="BA155" i="51"/>
  <c r="CG155" i="51"/>
  <c r="BT156" i="51"/>
  <c r="BG157" i="51"/>
  <c r="AT158" i="51"/>
  <c r="BZ158" i="51"/>
  <c r="BM159" i="51"/>
  <c r="AZ160" i="51"/>
  <c r="CF160" i="51"/>
  <c r="BK161" i="51"/>
  <c r="AX162" i="51"/>
  <c r="CD162" i="51"/>
  <c r="BI163" i="51"/>
  <c r="CP33" i="51"/>
  <c r="CD30" i="51"/>
  <c r="CT38" i="51"/>
  <c r="CM34" i="51"/>
  <c r="CR30" i="51"/>
  <c r="CJ38" i="51"/>
  <c r="CO43" i="51"/>
  <c r="CT50" i="51"/>
  <c r="CX43" i="51"/>
  <c r="CU50" i="51"/>
  <c r="CM43" i="51"/>
  <c r="CR50" i="51"/>
  <c r="CZ43" i="51"/>
  <c r="DA50" i="51"/>
  <c r="AU118" i="51"/>
  <c r="BH129" i="51"/>
  <c r="AY119" i="51"/>
  <c r="BE129" i="51"/>
  <c r="BN140" i="51"/>
  <c r="BV144" i="51"/>
  <c r="AX148" i="51"/>
  <c r="BY149" i="51"/>
  <c r="AW153" i="51"/>
  <c r="BT154" i="51"/>
  <c r="AX156" i="51"/>
  <c r="BQ157" i="51"/>
  <c r="CJ158" i="51"/>
  <c r="BF160" i="51"/>
  <c r="BU161" i="51"/>
  <c r="CJ162" i="51"/>
  <c r="AX164" i="51"/>
  <c r="BI165" i="51"/>
  <c r="BT166" i="51"/>
  <c r="CE167" i="51"/>
  <c r="CL168" i="51"/>
  <c r="CS169" i="51"/>
  <c r="AU171" i="51"/>
  <c r="AX172" i="51"/>
  <c r="AR123" i="51"/>
  <c r="AS118" i="51"/>
  <c r="AX125" i="51"/>
  <c r="AU128" i="51"/>
  <c r="AS130" i="51"/>
  <c r="BH131" i="51"/>
  <c r="BB133" i="51"/>
  <c r="BM134" i="51"/>
  <c r="BC136" i="51"/>
  <c r="BJ137" i="51"/>
  <c r="BQ138" i="51"/>
  <c r="AY140" i="51"/>
  <c r="BB141" i="51"/>
  <c r="BE142" i="51"/>
  <c r="BH143" i="51"/>
  <c r="BK144" i="51"/>
  <c r="BJ145" i="51"/>
  <c r="BI146" i="51"/>
  <c r="BH147" i="51"/>
  <c r="BG148" i="51"/>
  <c r="BB149" i="51"/>
  <c r="AW150" i="51"/>
  <c r="CC150" i="51"/>
  <c r="BX151" i="51"/>
  <c r="BS152" i="51"/>
  <c r="BJ153" i="51"/>
  <c r="BA154" i="51"/>
  <c r="CG154" i="51"/>
  <c r="BX155" i="51"/>
  <c r="BB157" i="51"/>
  <c r="CH157" i="51"/>
  <c r="BU158" i="51"/>
  <c r="BH159" i="51"/>
  <c r="AU160" i="51"/>
  <c r="CA160" i="51"/>
  <c r="BJ161" i="51"/>
  <c r="AS162" i="51"/>
  <c r="BY162" i="51"/>
  <c r="BH163" i="51"/>
  <c r="CN163" i="51"/>
  <c r="BW164" i="51"/>
  <c r="BB165" i="51"/>
  <c r="CH165" i="51"/>
  <c r="BM166" i="51"/>
  <c r="CS166" i="51"/>
  <c r="BX167" i="51"/>
  <c r="BC168" i="51"/>
  <c r="CI168" i="51"/>
  <c r="BJ169" i="51"/>
  <c r="CP169" i="51"/>
  <c r="BQ170" i="51"/>
  <c r="CW170" i="51"/>
  <c r="BX171" i="51"/>
  <c r="AY172" i="51"/>
  <c r="CE172" i="51"/>
  <c r="AR120" i="51"/>
  <c r="AR152" i="51"/>
  <c r="AV120" i="51"/>
  <c r="AT130" i="51"/>
  <c r="BI135" i="51"/>
  <c r="BB138" i="51"/>
  <c r="BP140" i="51"/>
  <c r="BV142" i="51"/>
  <c r="BT144" i="51"/>
  <c r="BR146" i="51"/>
  <c r="BP148" i="51"/>
  <c r="BF150" i="51"/>
  <c r="BY151" i="51"/>
  <c r="CH154" i="51"/>
  <c r="BP156" i="51"/>
  <c r="CI157" i="51"/>
  <c r="BA159" i="51"/>
  <c r="BT160" i="51"/>
  <c r="CM161" i="51"/>
  <c r="AW163" i="51"/>
  <c r="BP164" i="51"/>
  <c r="CA165" i="51"/>
  <c r="CT166" i="51"/>
  <c r="BT168" i="51"/>
  <c r="CC171" i="51"/>
  <c r="AY125" i="51"/>
  <c r="BG133" i="51"/>
  <c r="BM136" i="51"/>
  <c r="BF139" i="51"/>
  <c r="BL141" i="51"/>
  <c r="BR143" i="51"/>
  <c r="BX145" i="51"/>
  <c r="BV147" i="51"/>
  <c r="BL149" i="51"/>
  <c r="BB151" i="51"/>
  <c r="CC152" i="51"/>
  <c r="BK154" i="51"/>
  <c r="AS156" i="51"/>
  <c r="BL157" i="51"/>
  <c r="CE158" i="51"/>
  <c r="BE160" i="51"/>
  <c r="BX161" i="51"/>
  <c r="CI162" i="51"/>
  <c r="BA164" i="51"/>
  <c r="BL165" i="51"/>
  <c r="BW166" i="51"/>
  <c r="CH167" i="51"/>
  <c r="CS168" i="51"/>
  <c r="AU170" i="51"/>
  <c r="BF171" i="51"/>
  <c r="BI172" i="51"/>
  <c r="AR130" i="51"/>
  <c r="BB170" i="51"/>
  <c r="AX118" i="51"/>
  <c r="AY129" i="51"/>
  <c r="AW135" i="51"/>
  <c r="BK137" i="51"/>
  <c r="AV140" i="51"/>
  <c r="BB142" i="51"/>
  <c r="BH144" i="51"/>
  <c r="BF146" i="51"/>
  <c r="AV148" i="51"/>
  <c r="BW149" i="51"/>
  <c r="BM151" i="51"/>
  <c r="AU153" i="51"/>
  <c r="BV154" i="51"/>
  <c r="AV156" i="51"/>
  <c r="CH158" i="51"/>
  <c r="BH160" i="51"/>
  <c r="BS161" i="51"/>
  <c r="CL162" i="51"/>
  <c r="CO163" i="51"/>
  <c r="CB164" i="51"/>
  <c r="AT166" i="51"/>
  <c r="BZ166" i="51"/>
  <c r="BE167" i="51"/>
  <c r="CK167" i="51"/>
  <c r="BP168" i="51"/>
  <c r="CV168" i="51"/>
  <c r="BS169" i="51"/>
  <c r="AX170" i="51"/>
  <c r="CD170" i="51"/>
  <c r="BA171" i="51"/>
  <c r="CG171" i="51"/>
  <c r="BD172" i="51"/>
  <c r="CJ172" i="51"/>
  <c r="AR125" i="51"/>
  <c r="BZ170" i="51"/>
  <c r="AS115" i="51"/>
  <c r="BA123" i="51"/>
  <c r="AZ128" i="51"/>
  <c r="BI131" i="51"/>
  <c r="BB134" i="51"/>
  <c r="AS136" i="51"/>
  <c r="BD137" i="51"/>
  <c r="BR139" i="51"/>
  <c r="AZ141" i="51"/>
  <c r="BC142" i="51"/>
  <c r="BF143" i="51"/>
  <c r="BA144" i="51"/>
  <c r="BD145" i="51"/>
  <c r="BG146" i="51"/>
  <c r="BB147" i="51"/>
  <c r="AW148" i="51"/>
  <c r="AZ149" i="51"/>
  <c r="AU150" i="51"/>
  <c r="CA150" i="51"/>
  <c r="BV151" i="51"/>
  <c r="BI152" i="51"/>
  <c r="BD153" i="51"/>
  <c r="AY154" i="51"/>
  <c r="CE154" i="51"/>
  <c r="BR155" i="51"/>
  <c r="BE156" i="51"/>
  <c r="AZ157" i="51"/>
  <c r="CF157" i="51"/>
  <c r="BS158" i="51"/>
  <c r="BF159" i="51"/>
  <c r="CL159" i="51"/>
  <c r="BQ160" i="51"/>
  <c r="BD161" i="51"/>
  <c r="CJ161" i="51"/>
  <c r="BW162" i="51"/>
  <c r="BB163" i="51"/>
  <c r="CH163" i="51"/>
  <c r="BM164" i="51"/>
  <c r="AZ165" i="51"/>
  <c r="CF165" i="51"/>
  <c r="BK166" i="51"/>
  <c r="CQ166" i="51"/>
  <c r="BV167" i="51"/>
  <c r="AS168" i="51"/>
  <c r="BY168" i="51"/>
  <c r="BD169" i="51"/>
  <c r="CJ169" i="51"/>
  <c r="CU170" i="51"/>
  <c r="BR171" i="51"/>
  <c r="CX171" i="51"/>
  <c r="BU172" i="51"/>
  <c r="AR118" i="51"/>
  <c r="AR150" i="51"/>
  <c r="AS167" i="51"/>
  <c r="AY169" i="51"/>
  <c r="CM169" i="51"/>
  <c r="AW171" i="51"/>
  <c r="BX172" i="51"/>
  <c r="AR145" i="51"/>
  <c r="AV109" i="51"/>
  <c r="AX115" i="51"/>
  <c r="BE120" i="51"/>
  <c r="BP125" i="51"/>
  <c r="BN131" i="51"/>
  <c r="AW105" i="51"/>
  <c r="BB112" i="51"/>
  <c r="AZ118" i="51"/>
  <c r="BK123" i="51"/>
  <c r="BR128" i="51"/>
  <c r="BP134" i="51"/>
  <c r="CA139" i="51"/>
  <c r="CH144" i="51"/>
  <c r="CF150" i="51"/>
  <c r="CQ155" i="51"/>
  <c r="CX160" i="51"/>
  <c r="CX168" i="51"/>
  <c r="AS110" i="51"/>
  <c r="BD115" i="51"/>
  <c r="BB121" i="51"/>
  <c r="BM126" i="51"/>
  <c r="BT131" i="51"/>
  <c r="BR137" i="51"/>
  <c r="CC142" i="51"/>
  <c r="CJ147" i="51"/>
  <c r="CH153" i="51"/>
  <c r="CS158" i="51"/>
  <c r="CZ163" i="51"/>
  <c r="AS103" i="51"/>
  <c r="BQ127" i="51"/>
  <c r="CA141" i="51"/>
  <c r="CJ152" i="51"/>
  <c r="CS163" i="51"/>
  <c r="BJ118" i="51"/>
  <c r="BX137" i="51"/>
  <c r="CL147" i="51"/>
  <c r="CU158" i="51"/>
  <c r="DA171" i="51"/>
  <c r="BI127" i="51"/>
  <c r="BZ142" i="51"/>
  <c r="CI153" i="51"/>
  <c r="CZ164" i="51"/>
  <c r="BH120" i="51"/>
  <c r="BW138" i="51"/>
  <c r="CF149" i="51"/>
  <c r="CO160" i="51"/>
  <c r="BE30" i="51"/>
  <c r="BC36" i="51"/>
  <c r="BJ41" i="51"/>
  <c r="BG33" i="51"/>
  <c r="BE39" i="51"/>
  <c r="AY30" i="51"/>
  <c r="BJ35" i="51"/>
  <c r="BH41" i="51"/>
  <c r="BB32" i="51"/>
  <c r="BM37" i="51"/>
  <c r="BK43" i="51"/>
  <c r="BP48" i="51"/>
  <c r="BW53" i="51"/>
  <c r="CH58" i="51"/>
  <c r="CF64" i="51"/>
  <c r="CM69" i="51"/>
  <c r="CX74" i="51"/>
  <c r="CZ80" i="51"/>
  <c r="BZ51" i="51"/>
  <c r="BX57" i="51"/>
  <c r="CE62" i="51"/>
  <c r="CP67" i="51"/>
  <c r="CN73" i="51"/>
  <c r="CU78" i="51"/>
  <c r="BH43" i="51"/>
  <c r="BQ49" i="51"/>
  <c r="BX54" i="51"/>
  <c r="CI59" i="51"/>
  <c r="CG65" i="51"/>
  <c r="CN70" i="51"/>
  <c r="CY75" i="51"/>
  <c r="CV82" i="51"/>
  <c r="BL47" i="51"/>
  <c r="BW52" i="51"/>
  <c r="CD57" i="51"/>
  <c r="CB63" i="51"/>
  <c r="CM68" i="51"/>
  <c r="CT73" i="51"/>
  <c r="CR79" i="51"/>
  <c r="BQ30" i="51"/>
  <c r="BV41" i="51"/>
  <c r="BS33" i="51"/>
  <c r="BQ39" i="51"/>
  <c r="BN31" i="51"/>
  <c r="BU36" i="51"/>
  <c r="BS42" i="51"/>
  <c r="CT33" i="51"/>
  <c r="CH30" i="51"/>
  <c r="CX38" i="51"/>
  <c r="CQ34" i="51"/>
  <c r="CV30" i="51"/>
  <c r="CN38" i="51"/>
  <c r="CS43" i="51"/>
  <c r="CX50" i="51"/>
  <c r="CG44" i="51"/>
  <c r="CY50" i="51"/>
  <c r="CQ43" i="51"/>
  <c r="CV50" i="51"/>
  <c r="CI44" i="51"/>
  <c r="CN51" i="51"/>
  <c r="AT119" i="51"/>
  <c r="AU130" i="51"/>
  <c r="AT120" i="51"/>
  <c r="BI129" i="51"/>
  <c r="AT136" i="51"/>
  <c r="BR140" i="51"/>
  <c r="AS145" i="51"/>
  <c r="BB148" i="51"/>
  <c r="CC149" i="51"/>
  <c r="BS151" i="51"/>
  <c r="BA153" i="51"/>
  <c r="BX154" i="51"/>
  <c r="BB156" i="51"/>
  <c r="BU157" i="51"/>
  <c r="AU159" i="51"/>
  <c r="BJ160" i="51"/>
  <c r="BY161" i="51"/>
  <c r="CN162" i="51"/>
  <c r="BB164" i="51"/>
  <c r="BM165" i="51"/>
  <c r="BX166" i="51"/>
  <c r="CI167" i="51"/>
  <c r="CP168" i="51"/>
  <c r="CW169" i="51"/>
  <c r="AY171" i="51"/>
  <c r="BB172" i="51"/>
  <c r="AR127" i="51"/>
  <c r="AW118" i="51"/>
  <c r="BB125" i="51"/>
  <c r="AY128" i="51"/>
  <c r="AW130" i="51"/>
  <c r="AU132" i="51"/>
  <c r="BF133" i="51"/>
  <c r="AV135" i="51"/>
  <c r="BG136" i="51"/>
  <c r="BN137" i="51"/>
  <c r="AV139" i="51"/>
  <c r="BC140" i="51"/>
  <c r="BF141" i="51"/>
  <c r="BI142" i="51"/>
  <c r="BL143" i="51"/>
  <c r="BN145" i="51"/>
  <c r="BM146" i="51"/>
  <c r="BL147" i="51"/>
  <c r="BK148" i="51"/>
  <c r="BF149" i="51"/>
  <c r="BA150" i="51"/>
  <c r="AV151" i="51"/>
  <c r="CB151" i="51"/>
  <c r="BW152" i="51"/>
  <c r="BN153" i="51"/>
  <c r="BE154" i="51"/>
  <c r="AV155" i="51"/>
  <c r="CB155" i="51"/>
  <c r="BS156" i="51"/>
  <c r="BF157" i="51"/>
  <c r="AS158" i="51"/>
  <c r="BY158" i="51"/>
  <c r="BL159" i="51"/>
  <c r="AY160" i="51"/>
  <c r="CE160" i="51"/>
  <c r="BN161" i="51"/>
  <c r="AW162" i="51"/>
  <c r="CC162" i="51"/>
  <c r="BL163" i="51"/>
  <c r="AU164" i="51"/>
  <c r="CA164" i="51"/>
  <c r="BF165" i="51"/>
  <c r="CL165" i="51"/>
  <c r="BQ166" i="51"/>
  <c r="AV167" i="51"/>
  <c r="CB167" i="51"/>
  <c r="BG168" i="51"/>
  <c r="CM168" i="51"/>
  <c r="BN169" i="51"/>
  <c r="CT169" i="51"/>
  <c r="BU170" i="51"/>
  <c r="AV171" i="51"/>
  <c r="CB171" i="51"/>
  <c r="BC172" i="51"/>
  <c r="CI172" i="51"/>
  <c r="AR124" i="51"/>
  <c r="AR156" i="51"/>
  <c r="AY121" i="51"/>
  <c r="BJ130" i="51"/>
  <c r="AV136" i="51"/>
  <c r="BJ138" i="51"/>
  <c r="AU141" i="51"/>
  <c r="AS143" i="51"/>
  <c r="AY145" i="51"/>
  <c r="BZ146" i="51"/>
  <c r="BX148" i="51"/>
  <c r="BN150" i="51"/>
  <c r="AV152" i="51"/>
  <c r="BW153" i="51"/>
  <c r="AW155" i="51"/>
  <c r="BX156" i="51"/>
  <c r="AX158" i="51"/>
  <c r="BI159" i="51"/>
  <c r="CB160" i="51"/>
  <c r="AT162" i="51"/>
  <c r="BE163" i="51"/>
  <c r="BX164" i="51"/>
  <c r="CI165" i="51"/>
  <c r="BA167" i="51"/>
  <c r="CB168" i="51"/>
  <c r="BH172" i="51"/>
  <c r="BB126" i="51"/>
  <c r="AT134" i="51"/>
  <c r="AZ137" i="51"/>
  <c r="BN139" i="51"/>
  <c r="BT141" i="51"/>
  <c r="AW144" i="51"/>
  <c r="AU146" i="51"/>
  <c r="AS148" i="51"/>
  <c r="BT149" i="51"/>
  <c r="BJ151" i="51"/>
  <c r="AZ153" i="51"/>
  <c r="BS154" i="51"/>
  <c r="BA156" i="51"/>
  <c r="BT157" i="51"/>
  <c r="AT159" i="51"/>
  <c r="BM160" i="51"/>
  <c r="CF161" i="51"/>
  <c r="AX163" i="51"/>
  <c r="BI164" i="51"/>
  <c r="BT165" i="51"/>
  <c r="CE166" i="51"/>
  <c r="CP167" i="51"/>
  <c r="AZ169" i="51"/>
  <c r="BC170" i="51"/>
  <c r="BN171" i="51"/>
  <c r="BQ172" i="51"/>
  <c r="AR138" i="51"/>
  <c r="CX170" i="51"/>
  <c r="AT122" i="51"/>
  <c r="BB130" i="51"/>
  <c r="BE135" i="51"/>
  <c r="AX138" i="51"/>
  <c r="BD140" i="51"/>
  <c r="BJ142" i="51"/>
  <c r="BP144" i="51"/>
  <c r="BN146" i="51"/>
  <c r="BD148" i="51"/>
  <c r="AT150" i="51"/>
  <c r="BU151" i="51"/>
  <c r="BC153" i="51"/>
  <c r="CD154" i="51"/>
  <c r="BD156" i="51"/>
  <c r="BW157" i="51"/>
  <c r="AW159" i="51"/>
  <c r="BP160" i="51"/>
  <c r="CA161" i="51"/>
  <c r="AS163" i="51"/>
  <c r="AV164" i="51"/>
  <c r="CJ164" i="51"/>
  <c r="BW165" i="51"/>
  <c r="BB166" i="51"/>
  <c r="CH166" i="51"/>
  <c r="BM167" i="51"/>
  <c r="CS167" i="51"/>
  <c r="BX168" i="51"/>
  <c r="AU169" i="51"/>
  <c r="CA169" i="51"/>
  <c r="BF170" i="51"/>
  <c r="CL170" i="51"/>
  <c r="BI171" i="51"/>
  <c r="CO171" i="51"/>
  <c r="BL172" i="51"/>
  <c r="CR172" i="51"/>
  <c r="AR133" i="51"/>
  <c r="CS171" i="51"/>
  <c r="AV116" i="51"/>
  <c r="BD124" i="51"/>
  <c r="BC129" i="51"/>
  <c r="AV132" i="51"/>
  <c r="AX135" i="51"/>
  <c r="BA136" i="51"/>
  <c r="BL137" i="51"/>
  <c r="AT139" i="51"/>
  <c r="AW140" i="51"/>
  <c r="BH141" i="51"/>
  <c r="BK142" i="51"/>
  <c r="BN143" i="51"/>
  <c r="BI144" i="51"/>
  <c r="BL145" i="51"/>
  <c r="BJ147" i="51"/>
  <c r="BE148" i="51"/>
  <c r="BH149" i="51"/>
  <c r="BC150" i="51"/>
  <c r="AX151" i="51"/>
  <c r="CD151" i="51"/>
  <c r="BQ152" i="51"/>
  <c r="BL153" i="51"/>
  <c r="BG154" i="51"/>
  <c r="AT155" i="51"/>
  <c r="BZ155" i="51"/>
  <c r="BM156" i="51"/>
  <c r="BH157" i="51"/>
  <c r="AU158" i="51"/>
  <c r="CA158" i="51"/>
  <c r="BN159" i="51"/>
  <c r="AS160" i="51"/>
  <c r="BY160" i="51"/>
  <c r="BL161" i="51"/>
  <c r="AY162" i="51"/>
  <c r="CE162" i="51"/>
  <c r="BJ163" i="51"/>
  <c r="CP163" i="51"/>
  <c r="BU164" i="51"/>
  <c r="BH165" i="51"/>
  <c r="CN165" i="51"/>
  <c r="BS166" i="51"/>
  <c r="AX167" i="51"/>
  <c r="CD167" i="51"/>
  <c r="BA168" i="51"/>
  <c r="CG168" i="51"/>
  <c r="BL169" i="51"/>
  <c r="CR169" i="51"/>
  <c r="BW170" i="51"/>
  <c r="AT171" i="51"/>
  <c r="BZ171" i="51"/>
  <c r="AW172" i="51"/>
  <c r="CC172" i="51"/>
  <c r="AR126" i="51"/>
  <c r="AR158" i="51"/>
  <c r="BQ167" i="51"/>
  <c r="BG169" i="51"/>
  <c r="AT170" i="51"/>
  <c r="BM171" i="51"/>
  <c r="CV172" i="51"/>
  <c r="AR161" i="51"/>
  <c r="AT111" i="51"/>
  <c r="BA116" i="51"/>
  <c r="BL121" i="51"/>
  <c r="BJ127" i="51"/>
  <c r="BQ132" i="51"/>
  <c r="AT108" i="51"/>
  <c r="AV114" i="51"/>
  <c r="BG119" i="51"/>
  <c r="BN124" i="51"/>
  <c r="BL130" i="51"/>
  <c r="BW135" i="51"/>
  <c r="CD140" i="51"/>
  <c r="CB146" i="51"/>
  <c r="CM151" i="51"/>
  <c r="CT156" i="51"/>
  <c r="CR162" i="51"/>
  <c r="AR107" i="51"/>
  <c r="AZ111" i="51"/>
  <c r="AX117" i="51"/>
  <c r="BI122" i="51"/>
  <c r="BP127" i="51"/>
  <c r="BN133" i="51"/>
  <c r="BY138" i="51"/>
  <c r="CF143" i="51"/>
  <c r="CD149" i="51"/>
  <c r="CO154" i="51"/>
  <c r="CV159" i="51"/>
  <c r="CX165" i="51"/>
  <c r="BA111" i="51"/>
  <c r="BS133" i="51"/>
  <c r="CB144" i="51"/>
  <c r="CK155" i="51"/>
  <c r="CZ168" i="51"/>
  <c r="BL124" i="51"/>
  <c r="CD139" i="51"/>
  <c r="CM150" i="51"/>
  <c r="CV161" i="51"/>
  <c r="AS111" i="51"/>
  <c r="BU131" i="51"/>
  <c r="CA145" i="51"/>
  <c r="CO155" i="51"/>
  <c r="CY169" i="51"/>
  <c r="BJ126" i="51"/>
  <c r="BX141" i="51"/>
  <c r="CG152" i="51"/>
  <c r="CU162" i="51"/>
  <c r="AY32" i="51"/>
  <c r="BF37" i="51"/>
  <c r="BQ42" i="51"/>
  <c r="BA35" i="51"/>
  <c r="BL40" i="51"/>
  <c r="BF31" i="51"/>
  <c r="BD37" i="51"/>
  <c r="BK42" i="51"/>
  <c r="BI33" i="51"/>
  <c r="BG39" i="51"/>
  <c r="BL44" i="51"/>
  <c r="BS49" i="51"/>
  <c r="CD54" i="51"/>
  <c r="CB60" i="51"/>
  <c r="CI65" i="51"/>
  <c r="CT70" i="51"/>
  <c r="CR76" i="51"/>
  <c r="CW83" i="51"/>
  <c r="BV47" i="51"/>
  <c r="BT53" i="51"/>
  <c r="CA58" i="51"/>
  <c r="CL63" i="51"/>
  <c r="CJ69" i="51"/>
  <c r="CQ74" i="51"/>
  <c r="CS80" i="51"/>
  <c r="BM45" i="51"/>
  <c r="BT50" i="51"/>
  <c r="CE55" i="51"/>
  <c r="CC61" i="51"/>
  <c r="CJ66" i="51"/>
  <c r="CU71" i="51"/>
  <c r="CS77" i="51"/>
  <c r="DA85" i="51"/>
  <c r="BS48" i="51"/>
  <c r="BZ53" i="51"/>
  <c r="BX59" i="51"/>
  <c r="CI64" i="51"/>
  <c r="CP69" i="51"/>
  <c r="CN75" i="51"/>
  <c r="CY80" i="51"/>
  <c r="BK32" i="51"/>
  <c r="BR37" i="51"/>
  <c r="CC42" i="51"/>
  <c r="BM35" i="51"/>
  <c r="BX40" i="51"/>
  <c r="BQ32" i="51"/>
  <c r="CX37" i="51"/>
  <c r="CQ30" i="51"/>
  <c r="CR34" i="51"/>
  <c r="CT46" i="51"/>
  <c r="CY46" i="51"/>
  <c r="CR46" i="51"/>
  <c r="CJ47" i="51"/>
  <c r="AZ125" i="51"/>
  <c r="BA125" i="51"/>
  <c r="BD138" i="51"/>
  <c r="BT146" i="51"/>
  <c r="BT150" i="51"/>
  <c r="CC153" i="51"/>
  <c r="CD156" i="51"/>
  <c r="BW159" i="51"/>
  <c r="BD162" i="51"/>
  <c r="CD164" i="51"/>
  <c r="AY167" i="51"/>
  <c r="BM169" i="51"/>
  <c r="CA171" i="51"/>
  <c r="AR155" i="51"/>
  <c r="BE126" i="51"/>
  <c r="BI130" i="51"/>
  <c r="AW134" i="51"/>
  <c r="AT137" i="51"/>
  <c r="BH139" i="51"/>
  <c r="BR141" i="51"/>
  <c r="AU144" i="51"/>
  <c r="AS146" i="51"/>
  <c r="BX147" i="51"/>
  <c r="BR149" i="51"/>
  <c r="BH151" i="51"/>
  <c r="AT153" i="51"/>
  <c r="BQ154" i="51"/>
  <c r="AY156" i="51"/>
  <c r="BR157" i="51"/>
  <c r="CK158" i="51"/>
  <c r="BK160" i="51"/>
  <c r="BZ161" i="51"/>
  <c r="CO162" i="51"/>
  <c r="BG164" i="51"/>
  <c r="BR165" i="51"/>
  <c r="CC166" i="51"/>
  <c r="CN167" i="51"/>
  <c r="AT169" i="51"/>
  <c r="BA170" i="51"/>
  <c r="BH171" i="51"/>
  <c r="AR136" i="51"/>
  <c r="AX126" i="51"/>
  <c r="AY137" i="51"/>
  <c r="BS141" i="51"/>
  <c r="BW145" i="51"/>
  <c r="BK149" i="51"/>
  <c r="BT152" i="51"/>
  <c r="BU155" i="51"/>
  <c r="BV158" i="51"/>
  <c r="BG161" i="51"/>
  <c r="CC163" i="51"/>
  <c r="BN166" i="51"/>
  <c r="CU169" i="51"/>
  <c r="AU129" i="51"/>
  <c r="AU138" i="51"/>
  <c r="BS146" i="51"/>
  <c r="BG150" i="51"/>
  <c r="BX153" i="51"/>
  <c r="BY156" i="51"/>
  <c r="BR159" i="51"/>
  <c r="BC162" i="51"/>
  <c r="CG164" i="51"/>
  <c r="BB167" i="51"/>
  <c r="BX169" i="51"/>
  <c r="CL171" i="51"/>
  <c r="AR162" i="51"/>
  <c r="BC125" i="51"/>
  <c r="BH136" i="51"/>
  <c r="AY141" i="51"/>
  <c r="BC145" i="51"/>
  <c r="CB148" i="51"/>
  <c r="BH152" i="51"/>
  <c r="BI155" i="51"/>
  <c r="BB158" i="51"/>
  <c r="CN160" i="51"/>
  <c r="BQ163" i="51"/>
  <c r="AY165" i="51"/>
  <c r="BJ166" i="51"/>
  <c r="BU167" i="51"/>
  <c r="CF168" i="51"/>
  <c r="CI169" i="51"/>
  <c r="CT170" i="51"/>
  <c r="CW171" i="51"/>
  <c r="CZ172" i="51"/>
  <c r="BP172" i="51"/>
  <c r="AT126" i="51"/>
  <c r="BL132" i="51"/>
  <c r="BI136" i="51"/>
  <c r="BB139" i="51"/>
  <c r="BP141" i="51"/>
  <c r="BV143" i="51"/>
  <c r="BT145" i="51"/>
  <c r="BR147" i="51"/>
  <c r="BP149" i="51"/>
  <c r="BF151" i="51"/>
  <c r="BY152" i="51"/>
  <c r="CH155" i="51"/>
  <c r="BP157" i="51"/>
  <c r="CI158" i="51"/>
  <c r="BA160" i="51"/>
  <c r="BT161" i="51"/>
  <c r="CM162" i="51"/>
  <c r="AW164" i="51"/>
  <c r="BP165" i="51"/>
  <c r="CA166" i="51"/>
  <c r="CL167" i="51"/>
  <c r="CO168" i="51"/>
  <c r="AY170" i="51"/>
  <c r="BB171" i="51"/>
  <c r="BE172" i="51"/>
  <c r="AR134" i="51"/>
  <c r="CG167" i="51"/>
  <c r="BJ170" i="51"/>
  <c r="AR113" i="51"/>
  <c r="AW112" i="51"/>
  <c r="BF123" i="51"/>
  <c r="BX133" i="51"/>
  <c r="BC115" i="51"/>
  <c r="BH126" i="51"/>
  <c r="BZ136" i="51"/>
  <c r="CI147" i="51"/>
  <c r="CN158" i="51"/>
  <c r="AT105" i="51"/>
  <c r="BE118" i="51"/>
  <c r="BJ129" i="51"/>
  <c r="CB139" i="51"/>
  <c r="CK150" i="51"/>
  <c r="CP161" i="51"/>
  <c r="BC117" i="51"/>
  <c r="CC147" i="51"/>
  <c r="AV108" i="51"/>
  <c r="CE142" i="51"/>
  <c r="CW164" i="51"/>
  <c r="BS137" i="51"/>
  <c r="CP158" i="51"/>
  <c r="BV130" i="51"/>
  <c r="CM154" i="51"/>
  <c r="BB33" i="51"/>
  <c r="AW31" i="51"/>
  <c r="BG38" i="51"/>
  <c r="BC35" i="51"/>
  <c r="BX56" i="51"/>
  <c r="CP66" i="51"/>
  <c r="CU77" i="51"/>
  <c r="BP49" i="51"/>
  <c r="CH59" i="51"/>
  <c r="CM70" i="51"/>
  <c r="CZ81" i="51"/>
  <c r="CA51" i="51"/>
  <c r="CF62" i="51"/>
  <c r="CO73" i="51"/>
  <c r="BT55" i="51"/>
  <c r="CL65" i="51"/>
  <c r="CU76" i="51"/>
  <c r="BN33" i="51"/>
  <c r="BI31" i="51"/>
  <c r="CA41" i="51"/>
  <c r="BV39" i="51"/>
  <c r="BJ32" i="51"/>
  <c r="BU37" i="51"/>
  <c r="CB42" i="51"/>
  <c r="CG47" i="51"/>
  <c r="CE53" i="51"/>
  <c r="CP58" i="51"/>
  <c r="CW63" i="51"/>
  <c r="CX70" i="51"/>
  <c r="CE46" i="51"/>
  <c r="CC52" i="51"/>
  <c r="CN57" i="51"/>
  <c r="CU62" i="51"/>
  <c r="CW68" i="51"/>
  <c r="CD44" i="51"/>
  <c r="CB50" i="51"/>
  <c r="CM55" i="51"/>
  <c r="CT60" i="51"/>
  <c r="CR66" i="51"/>
  <c r="BW44" i="51"/>
  <c r="CD49" i="51"/>
  <c r="CO54" i="51"/>
  <c r="CM60" i="51"/>
  <c r="CT65" i="51"/>
  <c r="CY72" i="51"/>
  <c r="AX74" i="51"/>
  <c r="BE79" i="51"/>
  <c r="BC85" i="51"/>
  <c r="AW72" i="51"/>
  <c r="BC78" i="51"/>
  <c r="BA84" i="51"/>
  <c r="AW69" i="51"/>
  <c r="BB76" i="51"/>
  <c r="AZ82" i="51"/>
  <c r="BK87" i="51"/>
  <c r="AZ75" i="51"/>
  <c r="AX81" i="51"/>
  <c r="BI86" i="51"/>
  <c r="BR91" i="51"/>
  <c r="BP97" i="51"/>
  <c r="BW102" i="51"/>
  <c r="CH107" i="51"/>
  <c r="CF113" i="51"/>
  <c r="CM118" i="51"/>
  <c r="CX123" i="51"/>
  <c r="CZ129" i="51"/>
  <c r="BK91" i="51"/>
  <c r="BR96" i="51"/>
  <c r="CC101" i="51"/>
  <c r="CA107" i="51"/>
  <c r="CH112" i="51"/>
  <c r="CS117" i="51"/>
  <c r="CQ123" i="51"/>
  <c r="CW129" i="51"/>
  <c r="BG88" i="51"/>
  <c r="BN93" i="51"/>
  <c r="BY98" i="51"/>
  <c r="BW104" i="51"/>
  <c r="CD109" i="51"/>
  <c r="CO114" i="51"/>
  <c r="CM120" i="51"/>
  <c r="CT125" i="51"/>
  <c r="CY132" i="51"/>
  <c r="BQ95" i="51"/>
  <c r="CI117" i="51"/>
  <c r="BX96" i="51"/>
  <c r="CP118" i="51"/>
  <c r="CQ117" i="51"/>
  <c r="BS97" i="51"/>
  <c r="CK119" i="51"/>
  <c r="AX82" i="51"/>
  <c r="AV81" i="51"/>
  <c r="AS77" i="51"/>
  <c r="AY87" i="51"/>
  <c r="AW86" i="51"/>
  <c r="BA92" i="51"/>
  <c r="BL97" i="51"/>
  <c r="BJ103" i="51"/>
  <c r="BQ108" i="51"/>
  <c r="CB113" i="51"/>
  <c r="BZ119" i="51"/>
  <c r="CG124" i="51"/>
  <c r="CR129" i="51"/>
  <c r="BE89" i="51"/>
  <c r="BC95" i="51"/>
  <c r="BJ100" i="51"/>
  <c r="BU105" i="51"/>
  <c r="BS111" i="51"/>
  <c r="BZ116" i="51"/>
  <c r="CK121" i="51"/>
  <c r="CI127" i="51"/>
  <c r="CP132" i="51"/>
  <c r="DA137" i="51"/>
  <c r="AR79" i="51"/>
  <c r="BA90" i="51"/>
  <c r="BH95" i="51"/>
  <c r="BF101" i="51"/>
  <c r="BQ106" i="51"/>
  <c r="BX111" i="51"/>
  <c r="BV117" i="51"/>
  <c r="CG122" i="51"/>
  <c r="CN127" i="51"/>
  <c r="CL133" i="51"/>
  <c r="CW138" i="51"/>
  <c r="CZ147" i="51"/>
  <c r="BL104" i="51"/>
  <c r="CN124" i="51"/>
  <c r="CV140" i="51"/>
  <c r="BV106" i="51"/>
  <c r="CN128" i="51"/>
  <c r="CX143" i="51"/>
  <c r="BP108" i="51"/>
  <c r="CR128" i="51"/>
  <c r="CY145" i="51"/>
  <c r="BS113" i="51"/>
  <c r="CU133" i="51"/>
  <c r="AR78" i="51"/>
  <c r="AV39" i="51"/>
  <c r="AX34" i="51"/>
  <c r="AU41" i="51"/>
  <c r="AW36" i="51"/>
  <c r="BC42" i="51"/>
  <c r="AV38" i="51"/>
  <c r="BG43" i="51"/>
  <c r="BL48" i="51"/>
  <c r="BJ54" i="51"/>
  <c r="BQ59" i="51"/>
  <c r="CB64" i="51"/>
  <c r="BZ70" i="51"/>
  <c r="CG75" i="51"/>
  <c r="CR80" i="51"/>
  <c r="CP86" i="51"/>
  <c r="BB47" i="51"/>
  <c r="BI52" i="51"/>
  <c r="BT57" i="51"/>
  <c r="BR63" i="51"/>
  <c r="BY68" i="51"/>
  <c r="CJ73" i="51"/>
  <c r="CH79" i="51"/>
  <c r="CO84" i="51"/>
  <c r="BI45" i="51"/>
  <c r="BG51" i="51"/>
  <c r="BN56" i="51"/>
  <c r="BY61" i="51"/>
  <c r="BW67" i="51"/>
  <c r="CD72" i="51"/>
  <c r="CO77" i="51"/>
  <c r="CM83" i="51"/>
  <c r="AY44" i="51"/>
  <c r="BF49" i="51"/>
  <c r="BQ54" i="51"/>
  <c r="BV65" i="51"/>
  <c r="CG70" i="51"/>
  <c r="CE76" i="51"/>
  <c r="CL81" i="51"/>
  <c r="CW86" i="51"/>
  <c r="CW92" i="51"/>
  <c r="CW89" i="51"/>
  <c r="CZ98" i="51"/>
  <c r="CS90" i="51"/>
  <c r="DA98" i="51"/>
  <c r="CV92" i="51"/>
  <c r="AV97" i="51"/>
  <c r="AX103" i="51"/>
  <c r="BE108" i="51"/>
  <c r="BP113" i="51"/>
  <c r="BN119" i="51"/>
  <c r="BU124" i="51"/>
  <c r="CF129" i="51"/>
  <c r="AS89" i="51"/>
  <c r="AY99" i="51"/>
  <c r="BF104" i="51"/>
  <c r="BD110" i="51"/>
  <c r="BV120" i="51"/>
  <c r="BT126" i="51"/>
  <c r="CE131" i="51"/>
  <c r="CL136" i="51"/>
  <c r="CJ142" i="51"/>
  <c r="CU147" i="51"/>
  <c r="DA153" i="51"/>
  <c r="AU96" i="51"/>
  <c r="BA102" i="51"/>
  <c r="BH107" i="51"/>
  <c r="BF113" i="51"/>
  <c r="BQ118" i="51"/>
  <c r="BX123" i="51"/>
  <c r="BV129" i="51"/>
  <c r="CG134" i="51"/>
  <c r="CN139" i="51"/>
  <c r="CL145" i="51"/>
  <c r="CW150" i="51"/>
  <c r="CZ159" i="51"/>
  <c r="BE107" i="51"/>
  <c r="BW129" i="51"/>
  <c r="CL142" i="51"/>
  <c r="CX154" i="51"/>
  <c r="BN114" i="51"/>
  <c r="CC136" i="51"/>
  <c r="CQ146" i="51"/>
  <c r="AR98" i="51"/>
  <c r="BL112" i="51"/>
  <c r="CD134" i="51"/>
  <c r="CV144" i="51"/>
  <c r="AR97" i="51"/>
  <c r="BI115" i="51"/>
  <c r="CD135" i="51"/>
  <c r="CM146" i="51"/>
  <c r="AS43" i="51"/>
  <c r="BB50" i="51"/>
  <c r="AZ56" i="51"/>
  <c r="BG61" i="51"/>
  <c r="BR66" i="51"/>
  <c r="BP72" i="51"/>
  <c r="BW77" i="51"/>
  <c r="CH82" i="51"/>
  <c r="AS44" i="51"/>
  <c r="BA52" i="51"/>
  <c r="AY58" i="51"/>
  <c r="BJ63" i="51"/>
  <c r="BQ68" i="51"/>
  <c r="BZ79" i="51"/>
  <c r="CG84" i="51"/>
  <c r="AT48" i="51"/>
  <c r="AV54" i="51"/>
  <c r="BG59" i="51"/>
  <c r="BN64" i="51"/>
  <c r="BL70" i="51"/>
  <c r="BW75" i="51"/>
  <c r="CD80" i="51"/>
  <c r="CB86" i="51"/>
  <c r="AW50" i="51"/>
  <c r="AY56" i="51"/>
  <c r="BF61" i="51"/>
  <c r="BQ66" i="51"/>
  <c r="BV77" i="51"/>
  <c r="CG82" i="51"/>
  <c r="CC88" i="51"/>
  <c r="AZ109" i="51"/>
  <c r="BB115" i="51"/>
  <c r="BI120" i="51"/>
  <c r="BG126" i="51"/>
  <c r="BR131" i="51"/>
  <c r="AV106" i="51"/>
  <c r="AW113" i="51"/>
  <c r="BD118" i="51"/>
  <c r="BM129" i="51"/>
  <c r="BT134" i="51"/>
  <c r="CE139" i="51"/>
  <c r="CC145" i="51"/>
  <c r="CJ150" i="51"/>
  <c r="CU155" i="51"/>
  <c r="CS161" i="51"/>
  <c r="DA169" i="51"/>
  <c r="AU112" i="51"/>
  <c r="BB117" i="51"/>
  <c r="BM122" i="51"/>
  <c r="BK128" i="51"/>
  <c r="BR133" i="51"/>
  <c r="CC138" i="51"/>
  <c r="CA144" i="51"/>
  <c r="CH149" i="51"/>
  <c r="CS154" i="51"/>
  <c r="CQ160" i="51"/>
  <c r="CW166" i="51"/>
  <c r="BD112" i="51"/>
  <c r="BV134" i="51"/>
  <c r="CJ144" i="51"/>
  <c r="CS155" i="51"/>
  <c r="AR105" i="51"/>
  <c r="BY140" i="51"/>
  <c r="CH151" i="51"/>
  <c r="CQ162" i="51"/>
  <c r="AV112" i="51"/>
  <c r="BX132" i="51"/>
  <c r="CI145" i="51"/>
  <c r="CR156" i="51"/>
  <c r="AR101" i="51"/>
  <c r="BM127" i="51"/>
  <c r="CF141" i="51"/>
  <c r="CO152" i="51"/>
  <c r="CX163" i="51"/>
  <c r="BC32" i="51"/>
  <c r="BJ37" i="51"/>
  <c r="AX30" i="51"/>
  <c r="BE35" i="51"/>
  <c r="BP40" i="51"/>
  <c r="AW32" i="51"/>
  <c r="BH37" i="51"/>
  <c r="AZ34" i="51"/>
  <c r="BK39" i="51"/>
  <c r="BP44" i="51"/>
  <c r="BW49" i="51"/>
  <c r="BU55" i="51"/>
  <c r="CF60" i="51"/>
  <c r="CM65" i="51"/>
  <c r="CK71" i="51"/>
  <c r="CV76" i="51"/>
  <c r="DA83" i="51"/>
  <c r="BM48" i="51"/>
  <c r="BX53" i="51"/>
  <c r="CE58" i="51"/>
  <c r="CC64" i="51"/>
  <c r="CN69" i="51"/>
  <c r="CU74" i="51"/>
  <c r="CW80" i="51"/>
  <c r="BQ45" i="51"/>
  <c r="BX50" i="51"/>
  <c r="BV56" i="51"/>
  <c r="CG61" i="51"/>
  <c r="CN66" i="51"/>
  <c r="CL72" i="51"/>
  <c r="CW77" i="51"/>
  <c r="CZ86" i="51"/>
  <c r="BW48" i="51"/>
  <c r="BU54" i="51"/>
  <c r="CB59" i="51"/>
  <c r="CM64" i="51"/>
  <c r="CK70" i="51"/>
  <c r="CR75" i="51"/>
  <c r="CT81" i="51"/>
  <c r="BV37" i="51"/>
  <c r="BJ30" i="51"/>
  <c r="BQ35" i="51"/>
  <c r="CB40" i="51"/>
  <c r="BL33" i="51"/>
  <c r="BS38" i="51"/>
  <c r="CD43" i="51"/>
  <c r="BV40" i="51"/>
  <c r="CA45" i="51"/>
  <c r="CL50" i="51"/>
  <c r="CJ56" i="51"/>
  <c r="CQ61" i="51"/>
  <c r="CS67" i="51"/>
  <c r="BY44" i="51"/>
  <c r="CJ49" i="51"/>
  <c r="CH55" i="51"/>
  <c r="CO60" i="51"/>
  <c r="CZ65" i="51"/>
  <c r="CZ73" i="51"/>
  <c r="CI47" i="51"/>
  <c r="CG53" i="51"/>
  <c r="CN58" i="51"/>
  <c r="CY63" i="51"/>
  <c r="CV70" i="51"/>
  <c r="BX47" i="51"/>
  <c r="CI52" i="51"/>
  <c r="CP57" i="51"/>
  <c r="CN63" i="51"/>
  <c r="CY68" i="51"/>
  <c r="AS71" i="51"/>
  <c r="AY77" i="51"/>
  <c r="BJ82" i="51"/>
  <c r="AT67" i="51"/>
  <c r="AW76" i="51"/>
  <c r="BH81" i="51"/>
  <c r="BF87" i="51"/>
  <c r="AV74" i="51"/>
  <c r="BG79" i="51"/>
  <c r="BE85" i="51"/>
  <c r="AY72" i="51"/>
  <c r="BE78" i="51"/>
  <c r="BC84" i="51"/>
  <c r="BL89" i="51"/>
  <c r="BS94" i="51"/>
  <c r="BQ100" i="51"/>
  <c r="CB105" i="51"/>
  <c r="CI110" i="51"/>
  <c r="CG116" i="51"/>
  <c r="CR121" i="51"/>
  <c r="CY126" i="51"/>
  <c r="BN88" i="51"/>
  <c r="BL94" i="51"/>
  <c r="BW99" i="51"/>
  <c r="CD104" i="51"/>
  <c r="CB110" i="51"/>
  <c r="CM115" i="51"/>
  <c r="CT120" i="51"/>
  <c r="CR126" i="51"/>
  <c r="AR71" i="51"/>
  <c r="BH91" i="51"/>
  <c r="BS96" i="51"/>
  <c r="BZ101" i="51"/>
  <c r="BX107" i="51"/>
  <c r="CI112" i="51"/>
  <c r="CP117" i="51"/>
  <c r="CN123" i="51"/>
  <c r="CY128" i="51"/>
  <c r="BG89" i="51"/>
  <c r="CH106" i="51"/>
  <c r="CZ128" i="51"/>
  <c r="CE109" i="51"/>
  <c r="CZ132" i="51"/>
  <c r="CF108" i="51"/>
  <c r="DA131" i="51"/>
  <c r="CJ108" i="51"/>
  <c r="CY134" i="51"/>
  <c r="BB86" i="51"/>
  <c r="AY86" i="51"/>
  <c r="AX84" i="51"/>
  <c r="AW82" i="51"/>
  <c r="AU90" i="51"/>
  <c r="BF95" i="51"/>
  <c r="BM100" i="51"/>
  <c r="BK106" i="51"/>
  <c r="BV111" i="51"/>
  <c r="CC116" i="51"/>
  <c r="CA122" i="51"/>
  <c r="CL127" i="51"/>
  <c r="CS132" i="51"/>
  <c r="BF92" i="51"/>
  <c r="BD98" i="51"/>
  <c r="BV108" i="51"/>
  <c r="BT114" i="51"/>
  <c r="CE119" i="51"/>
  <c r="CL124" i="51"/>
  <c r="CJ130" i="51"/>
  <c r="CU135" i="51"/>
  <c r="DA141" i="51"/>
  <c r="BE91" i="51"/>
  <c r="BB93" i="51"/>
  <c r="BM98" i="51"/>
  <c r="BK104" i="51"/>
  <c r="BR109" i="51"/>
  <c r="CC114" i="51"/>
  <c r="CA120" i="51"/>
  <c r="CH125" i="51"/>
  <c r="CS130" i="51"/>
  <c r="CQ136" i="51"/>
  <c r="CW142" i="51"/>
  <c r="BA95" i="51"/>
  <c r="CC115" i="51"/>
  <c r="CW135" i="51"/>
  <c r="BK97" i="51"/>
  <c r="CC119" i="51"/>
  <c r="CV137" i="51"/>
  <c r="BE99" i="51"/>
  <c r="CG119" i="51"/>
  <c r="CY137" i="51"/>
  <c r="BR102" i="51"/>
  <c r="CJ124" i="51"/>
  <c r="CS140" i="51"/>
  <c r="AU36" i="51"/>
  <c r="BA42" i="51"/>
  <c r="BB38" i="51"/>
  <c r="AT31" i="51"/>
  <c r="AW40" i="51"/>
  <c r="AU35" i="51"/>
  <c r="BA41" i="51"/>
  <c r="BF46" i="51"/>
  <c r="BM51" i="51"/>
  <c r="BK57" i="51"/>
  <c r="BV62" i="51"/>
  <c r="CC67" i="51"/>
  <c r="CA73" i="51"/>
  <c r="CL78" i="51"/>
  <c r="CS83" i="51"/>
  <c r="BE44" i="51"/>
  <c r="BC50" i="51"/>
  <c r="BN55" i="51"/>
  <c r="BU60" i="51"/>
  <c r="BS66" i="51"/>
  <c r="CD71" i="51"/>
  <c r="CK76" i="51"/>
  <c r="CI82" i="51"/>
  <c r="CT87" i="51"/>
  <c r="BJ48" i="51"/>
  <c r="BH54" i="51"/>
  <c r="BS59" i="51"/>
  <c r="BZ64" i="51"/>
  <c r="BX70" i="51"/>
  <c r="CI75" i="51"/>
  <c r="CP80" i="51"/>
  <c r="CN86" i="51"/>
  <c r="AZ47" i="51"/>
  <c r="BK52" i="51"/>
  <c r="BR57" i="51"/>
  <c r="BP63" i="51"/>
  <c r="CA68" i="51"/>
  <c r="CH73" i="51"/>
  <c r="CF79" i="51"/>
  <c r="CQ84" i="51"/>
  <c r="CZ89" i="51"/>
  <c r="CZ97" i="51"/>
  <c r="CW93" i="51"/>
  <c r="DA91" i="51"/>
  <c r="CX93" i="51"/>
  <c r="CW95" i="51"/>
  <c r="AS92" i="51"/>
  <c r="BA100" i="51"/>
  <c r="AY106" i="51"/>
  <c r="BJ111" i="51"/>
  <c r="BQ116" i="51"/>
  <c r="BZ127" i="51"/>
  <c r="CG132" i="51"/>
  <c r="AX96" i="51"/>
  <c r="AZ102" i="51"/>
  <c r="BK107" i="51"/>
  <c r="BI113" i="51"/>
  <c r="BP118" i="51"/>
  <c r="CA123" i="51"/>
  <c r="CC38" i="51"/>
  <c r="CU30" i="51"/>
  <c r="CV34" i="51"/>
  <c r="CX46" i="51"/>
  <c r="CL47" i="51"/>
  <c r="CV46" i="51"/>
  <c r="CN47" i="51"/>
  <c r="BD125" i="51"/>
  <c r="BE125" i="51"/>
  <c r="BH138" i="51"/>
  <c r="BX146" i="51"/>
  <c r="BX150" i="51"/>
  <c r="CG153" i="51"/>
  <c r="CH156" i="51"/>
  <c r="CA159" i="51"/>
  <c r="BH162" i="51"/>
  <c r="CH164" i="51"/>
  <c r="BC167" i="51"/>
  <c r="BQ169" i="51"/>
  <c r="CE171" i="51"/>
  <c r="AR159" i="51"/>
  <c r="AV127" i="51"/>
  <c r="AV131" i="51"/>
  <c r="BA134" i="51"/>
  <c r="AX137" i="51"/>
  <c r="BL139" i="51"/>
  <c r="AS142" i="51"/>
  <c r="AY144" i="51"/>
  <c r="AW146" i="51"/>
  <c r="AU148" i="51"/>
  <c r="BV149" i="51"/>
  <c r="BL151" i="51"/>
  <c r="AX153" i="51"/>
  <c r="BU154" i="51"/>
  <c r="BC156" i="51"/>
  <c r="BV157" i="51"/>
  <c r="AV159" i="51"/>
  <c r="CD161" i="51"/>
  <c r="AV163" i="51"/>
  <c r="BK164" i="51"/>
  <c r="BV165" i="51"/>
  <c r="CG166" i="51"/>
  <c r="CR167" i="51"/>
  <c r="AX169" i="51"/>
  <c r="BE170" i="51"/>
  <c r="BL171" i="51"/>
  <c r="BS172" i="51"/>
  <c r="AR140" i="51"/>
  <c r="BA127" i="51"/>
  <c r="BG137" i="51"/>
  <c r="AX142" i="51"/>
  <c r="AT146" i="51"/>
  <c r="BS149" i="51"/>
  <c r="CB152" i="51"/>
  <c r="CC155" i="51"/>
  <c r="CD158" i="51"/>
  <c r="CK163" i="51"/>
  <c r="BV166" i="51"/>
  <c r="BR170" i="51"/>
  <c r="AX130" i="51"/>
  <c r="BC138" i="51"/>
  <c r="AT143" i="51"/>
  <c r="AX147" i="51"/>
  <c r="CF153" i="51"/>
  <c r="CG156" i="51"/>
  <c r="BZ159" i="51"/>
  <c r="BK162" i="51"/>
  <c r="CO164" i="51"/>
  <c r="BJ167" i="51"/>
  <c r="CF169" i="51"/>
  <c r="CT171" i="51"/>
  <c r="AR170" i="51"/>
  <c r="BF126" i="51"/>
  <c r="BP136" i="51"/>
  <c r="BG141" i="51"/>
  <c r="BK145" i="51"/>
  <c r="AY149" i="51"/>
  <c r="BP152" i="51"/>
  <c r="BQ155" i="51"/>
  <c r="BJ158" i="51"/>
  <c r="AU161" i="51"/>
  <c r="BY163" i="51"/>
  <c r="BG165" i="51"/>
  <c r="BR166" i="51"/>
  <c r="CC167" i="51"/>
  <c r="CN168" i="51"/>
  <c r="CQ169" i="51"/>
  <c r="AS171" i="51"/>
  <c r="AV172" i="51"/>
  <c r="AR117" i="51"/>
  <c r="CN172" i="51"/>
  <c r="AW127" i="51"/>
  <c r="AY133" i="51"/>
  <c r="AV137" i="51"/>
  <c r="BJ139" i="51"/>
  <c r="AU142" i="51"/>
  <c r="AS144" i="51"/>
  <c r="AY146" i="51"/>
  <c r="BZ147" i="51"/>
  <c r="BX149" i="51"/>
  <c r="BN151" i="51"/>
  <c r="AV153" i="51"/>
  <c r="BW154" i="51"/>
  <c r="AW156" i="51"/>
  <c r="BX157" i="51"/>
  <c r="AX159" i="51"/>
  <c r="BI160" i="51"/>
  <c r="CB161" i="51"/>
  <c r="AT163" i="51"/>
  <c r="BE164" i="51"/>
  <c r="BX165" i="51"/>
  <c r="CI166" i="51"/>
  <c r="CT167" i="51"/>
  <c r="AV169" i="51"/>
  <c r="BG170" i="51"/>
  <c r="BJ171" i="51"/>
  <c r="BM172" i="51"/>
  <c r="AR142" i="51"/>
  <c r="CJ168" i="51"/>
  <c r="CH170" i="51"/>
  <c r="AR129" i="51"/>
  <c r="BD113" i="51"/>
  <c r="BI124" i="51"/>
  <c r="AS101" i="51"/>
  <c r="BF116" i="51"/>
  <c r="BT138" i="51"/>
  <c r="CL148" i="51"/>
  <c r="CU159" i="51"/>
  <c r="AU108" i="51"/>
  <c r="BH119" i="51"/>
  <c r="BQ130" i="51"/>
  <c r="BV141" i="51"/>
  <c r="CN151" i="51"/>
  <c r="CW162" i="51"/>
  <c r="BE123" i="51"/>
  <c r="CI149" i="51"/>
  <c r="AX114" i="51"/>
  <c r="CF145" i="51"/>
  <c r="DA168" i="51"/>
  <c r="BY139" i="51"/>
  <c r="CQ161" i="51"/>
  <c r="BQ136" i="51"/>
  <c r="CN157" i="51"/>
  <c r="BI34" i="51"/>
  <c r="BD32" i="51"/>
  <c r="BI43" i="51"/>
  <c r="BN39" i="51"/>
  <c r="BF36" i="51"/>
  <c r="BV46" i="51"/>
  <c r="CA57" i="51"/>
  <c r="CJ68" i="51"/>
  <c r="CS79" i="51"/>
  <c r="BS50" i="51"/>
  <c r="CB61" i="51"/>
  <c r="CT71" i="51"/>
  <c r="CW84" i="51"/>
  <c r="BU53" i="51"/>
  <c r="CM63" i="51"/>
  <c r="CR74" i="51"/>
  <c r="BR45" i="51"/>
  <c r="CA56" i="51"/>
  <c r="CF67" i="51"/>
  <c r="CX77" i="51"/>
  <c r="BU34" i="51"/>
  <c r="BP32" i="51"/>
  <c r="BG30" i="51"/>
  <c r="BY40" i="51"/>
  <c r="BQ33" i="51"/>
  <c r="BX38" i="51"/>
  <c r="BY43" i="51"/>
  <c r="CA49" i="51"/>
  <c r="CL54" i="51"/>
  <c r="CS59" i="51"/>
  <c r="CQ65" i="51"/>
  <c r="CY73" i="51"/>
  <c r="BY48" i="51"/>
  <c r="CJ53" i="51"/>
  <c r="CQ58" i="51"/>
  <c r="CO64" i="51"/>
  <c r="CU70" i="51"/>
  <c r="BX46" i="51"/>
  <c r="CI51" i="51"/>
  <c r="CP56" i="51"/>
  <c r="CN62" i="51"/>
  <c r="CY67" i="51"/>
  <c r="BZ45" i="51"/>
  <c r="CK50" i="51"/>
  <c r="CI56" i="51"/>
  <c r="CP61" i="51"/>
  <c r="DA66" i="51"/>
  <c r="AS67" i="51"/>
  <c r="BA75" i="51"/>
  <c r="AY81" i="51"/>
  <c r="BJ86" i="51"/>
  <c r="AY74" i="51"/>
  <c r="AW80" i="51"/>
  <c r="BH85" i="51"/>
  <c r="AT72" i="51"/>
  <c r="AV78" i="51"/>
  <c r="BG83" i="51"/>
  <c r="AT69" i="51"/>
  <c r="AT77" i="51"/>
  <c r="BE82" i="51"/>
  <c r="BL87" i="51"/>
  <c r="BL93" i="51"/>
  <c r="BS98" i="51"/>
  <c r="CD103" i="51"/>
  <c r="CB109" i="51"/>
  <c r="CI114" i="51"/>
  <c r="CT119" i="51"/>
  <c r="CR125" i="51"/>
  <c r="CW132" i="51"/>
  <c r="BN92" i="51"/>
  <c r="BY97" i="51"/>
  <c r="BW103" i="51"/>
  <c r="CD108" i="51"/>
  <c r="CO113" i="51"/>
  <c r="CM119" i="51"/>
  <c r="CT124" i="51"/>
  <c r="CY131" i="51"/>
  <c r="BJ89" i="51"/>
  <c r="BU94" i="51"/>
  <c r="BS100" i="51"/>
  <c r="BZ105" i="51"/>
  <c r="CK110" i="51"/>
  <c r="CI116" i="51"/>
  <c r="CP121" i="51"/>
  <c r="DA126" i="51"/>
  <c r="AR64" i="51"/>
  <c r="BS101" i="51"/>
  <c r="CU121" i="51"/>
  <c r="BZ102" i="51"/>
  <c r="CR124" i="51"/>
  <c r="CA101" i="51"/>
  <c r="CS123" i="51"/>
  <c r="BU103" i="51"/>
  <c r="CW123" i="51"/>
  <c r="AZ84" i="51"/>
  <c r="AS84" i="51"/>
  <c r="AW81" i="51"/>
  <c r="BB88" i="51"/>
  <c r="AU88" i="51"/>
  <c r="BH93" i="51"/>
  <c r="BF99" i="51"/>
  <c r="BM104" i="51"/>
  <c r="BX109" i="51"/>
  <c r="BV115" i="51"/>
  <c r="CC120" i="51"/>
  <c r="CN125" i="51"/>
  <c r="CL131" i="51"/>
  <c r="AY91" i="51"/>
  <c r="BF96" i="51"/>
  <c r="BQ101" i="51"/>
  <c r="BV112" i="51"/>
  <c r="CG117" i="51"/>
  <c r="CE123" i="51"/>
  <c r="CL128" i="51"/>
  <c r="CW133" i="51"/>
  <c r="CU139" i="51"/>
  <c r="AU89" i="51"/>
  <c r="BD91" i="51"/>
  <c r="BB97" i="51"/>
  <c r="BM102" i="51"/>
  <c r="BT107" i="51"/>
  <c r="BR113" i="51"/>
  <c r="CC118" i="51"/>
  <c r="CJ123" i="51"/>
  <c r="CH129" i="51"/>
  <c r="CS134" i="51"/>
  <c r="CZ139" i="51"/>
  <c r="AY89" i="51"/>
  <c r="BX108" i="51"/>
  <c r="CP130" i="51"/>
  <c r="DA147" i="51"/>
  <c r="BX112" i="51"/>
  <c r="CM134" i="51"/>
  <c r="AR77" i="51"/>
  <c r="CB112" i="51"/>
  <c r="CP134" i="51"/>
  <c r="BC97" i="51"/>
  <c r="CE117" i="51"/>
  <c r="CW136" i="51"/>
  <c r="AU32" i="51"/>
  <c r="BC40" i="51"/>
  <c r="AZ36" i="51"/>
  <c r="BB42" i="51"/>
  <c r="AY38" i="51"/>
  <c r="AU31" i="51"/>
  <c r="BC39" i="51"/>
  <c r="BH44" i="51"/>
  <c r="BF50" i="51"/>
  <c r="BM55" i="51"/>
  <c r="BX60" i="51"/>
  <c r="BV66" i="51"/>
  <c r="CC71" i="51"/>
  <c r="CN76" i="51"/>
  <c r="CL82" i="51"/>
  <c r="CS87" i="51"/>
  <c r="BE48" i="51"/>
  <c r="BP53" i="51"/>
  <c r="BN59" i="51"/>
  <c r="BU64" i="51"/>
  <c r="CF69" i="51"/>
  <c r="CD75" i="51"/>
  <c r="CK80" i="51"/>
  <c r="CV85" i="51"/>
  <c r="BC47" i="51"/>
  <c r="BJ52" i="51"/>
  <c r="BU57" i="51"/>
  <c r="BS63" i="51"/>
  <c r="BZ68" i="51"/>
  <c r="CK73" i="51"/>
  <c r="CI79" i="51"/>
  <c r="CP84" i="51"/>
  <c r="BB45" i="51"/>
  <c r="BM50" i="51"/>
  <c r="BK56" i="51"/>
  <c r="BR61" i="51"/>
  <c r="CC66" i="51"/>
  <c r="CA72" i="51"/>
  <c r="CH77" i="51"/>
  <c r="CS82" i="51"/>
  <c r="CO88" i="51"/>
  <c r="CU94" i="51"/>
  <c r="CZ90" i="51"/>
  <c r="CV88" i="51"/>
  <c r="CV91" i="51"/>
  <c r="CR88" i="51"/>
  <c r="CZ92" i="51"/>
  <c r="AT99" i="51"/>
  <c r="BA104" i="51"/>
  <c r="BL109" i="51"/>
  <c r="BJ115" i="51"/>
  <c r="BQ120" i="51"/>
  <c r="CB125" i="51"/>
  <c r="BZ131" i="51"/>
  <c r="AW93" i="51"/>
  <c r="BB100" i="51"/>
  <c r="AZ106" i="51"/>
  <c r="BK111" i="51"/>
  <c r="BR116" i="51"/>
  <c r="BP122" i="51"/>
  <c r="CA127" i="51"/>
  <c r="CH132" i="51"/>
  <c r="CF138" i="51"/>
  <c r="CQ143" i="51"/>
  <c r="CX148" i="51"/>
  <c r="CX156" i="51"/>
  <c r="AS98" i="51"/>
  <c r="BD103" i="51"/>
  <c r="BB109" i="51"/>
  <c r="BM114" i="51"/>
  <c r="BT119" i="51"/>
  <c r="BR125" i="51"/>
  <c r="CC130" i="51"/>
  <c r="CJ135" i="51"/>
  <c r="CH141" i="51"/>
  <c r="CS146" i="51"/>
  <c r="CZ151" i="51"/>
  <c r="AT90" i="51"/>
  <c r="BG113" i="51"/>
  <c r="CI133" i="51"/>
  <c r="CM145" i="51"/>
  <c r="AX98" i="51"/>
  <c r="BP120" i="51"/>
  <c r="CI138" i="51"/>
  <c r="CR149" i="51"/>
  <c r="AV96" i="51"/>
  <c r="BN118" i="51"/>
  <c r="CN136" i="51"/>
  <c r="CW147" i="51"/>
  <c r="AS99" i="51"/>
  <c r="BU119" i="51"/>
  <c r="CE138" i="51"/>
  <c r="CS148" i="51"/>
  <c r="AV44" i="51"/>
  <c r="AV52" i="51"/>
  <c r="BC57" i="51"/>
  <c r="BN62" i="51"/>
  <c r="BL68" i="51"/>
  <c r="BS73" i="51"/>
  <c r="CD78" i="51"/>
  <c r="CB84" i="51"/>
  <c r="AX47" i="51"/>
  <c r="AU54" i="51"/>
  <c r="BF59" i="51"/>
  <c r="BM64" i="51"/>
  <c r="BK70" i="51"/>
  <c r="BV75" i="51"/>
  <c r="CC80" i="51"/>
  <c r="CA86" i="51"/>
  <c r="BA49" i="51"/>
  <c r="BC55" i="51"/>
  <c r="BJ60" i="51"/>
  <c r="BH66" i="51"/>
  <c r="BS71" i="51"/>
  <c r="BZ76" i="51"/>
  <c r="BX82" i="51"/>
  <c r="CI87" i="51"/>
  <c r="AU52" i="51"/>
  <c r="BB57" i="51"/>
  <c r="BM62" i="51"/>
  <c r="BK68" i="51"/>
  <c r="BR73" i="51"/>
  <c r="CC78" i="51"/>
  <c r="CA84" i="51"/>
  <c r="CJ89" i="51"/>
  <c r="AX111" i="51"/>
  <c r="BE116" i="51"/>
  <c r="BC122" i="51"/>
  <c r="BN127" i="51"/>
  <c r="BU132" i="51"/>
  <c r="AX108" i="51"/>
  <c r="AZ114" i="51"/>
  <c r="BK119" i="51"/>
  <c r="BI125" i="51"/>
  <c r="BP130" i="51"/>
  <c r="CA135" i="51"/>
  <c r="BY141" i="51"/>
  <c r="CF146" i="51"/>
  <c r="CQ151" i="51"/>
  <c r="CO157" i="51"/>
  <c r="CV162" i="51"/>
  <c r="AS106" i="51"/>
  <c r="AX113" i="51"/>
  <c r="BI118" i="51"/>
  <c r="BG124" i="51"/>
  <c r="BN129" i="51"/>
  <c r="BY134" i="51"/>
  <c r="BW140" i="51"/>
  <c r="CD145" i="51"/>
  <c r="CO150" i="51"/>
  <c r="CM156" i="51"/>
  <c r="CT161" i="51"/>
  <c r="CY168" i="51"/>
  <c r="BF118" i="51"/>
  <c r="CB136" i="51"/>
  <c r="CK147" i="51"/>
  <c r="CT158" i="51"/>
  <c r="AY109" i="51"/>
  <c r="BQ131" i="51"/>
  <c r="BZ143" i="51"/>
  <c r="CI154" i="51"/>
  <c r="CZ165" i="51"/>
  <c r="BH116" i="51"/>
  <c r="CA137" i="51"/>
  <c r="CJ148" i="51"/>
  <c r="CX158" i="51"/>
  <c r="AW111" i="51"/>
  <c r="CG144" i="51"/>
  <c r="CP155" i="51"/>
  <c r="CY166" i="51"/>
  <c r="BF33" i="51"/>
  <c r="BD39" i="51"/>
  <c r="BA31" i="51"/>
  <c r="BL36" i="51"/>
  <c r="BJ42" i="51"/>
  <c r="BD33" i="51"/>
  <c r="BK38" i="51"/>
  <c r="AV30" i="51"/>
  <c r="BG35" i="51"/>
  <c r="BN40" i="51"/>
  <c r="BS45" i="51"/>
  <c r="BQ51" i="51"/>
  <c r="CB56" i="51"/>
  <c r="CI61" i="51"/>
  <c r="CG67" i="51"/>
  <c r="CR72" i="51"/>
  <c r="CY77" i="51"/>
  <c r="BI44" i="51"/>
  <c r="BT49" i="51"/>
  <c r="CA54" i="51"/>
  <c r="BY60" i="51"/>
  <c r="CJ65" i="51"/>
  <c r="CQ70" i="51"/>
  <c r="CO76" i="51"/>
  <c r="CU82" i="51"/>
  <c r="BT46" i="51"/>
  <c r="BR52" i="51"/>
  <c r="CC57" i="51"/>
  <c r="CJ62" i="51"/>
  <c r="CH68" i="51"/>
  <c r="CS73" i="51"/>
  <c r="CZ78" i="51"/>
  <c r="BS44" i="51"/>
  <c r="BQ50" i="51"/>
  <c r="BX55" i="51"/>
  <c r="CI60" i="51"/>
  <c r="CG66" i="51"/>
  <c r="CN71" i="51"/>
  <c r="CY76" i="51"/>
  <c r="CV83" i="51"/>
  <c r="BR33" i="51"/>
  <c r="BP39" i="51"/>
  <c r="BM31" i="51"/>
  <c r="BX36" i="51"/>
  <c r="BV42" i="51"/>
  <c r="BZ39" i="51"/>
  <c r="BK31" i="51"/>
  <c r="BR36" i="51"/>
  <c r="CC41" i="51"/>
  <c r="CH46" i="51"/>
  <c r="CF52" i="51"/>
  <c r="CM57" i="51"/>
  <c r="CX62" i="51"/>
  <c r="CZ68" i="51"/>
  <c r="CF45" i="51"/>
  <c r="CD51" i="51"/>
  <c r="CK56" i="51"/>
  <c r="CV61" i="51"/>
  <c r="CT67" i="51"/>
  <c r="CC43" i="51"/>
  <c r="CC49" i="51"/>
  <c r="CJ54" i="51"/>
  <c r="CU59" i="51"/>
  <c r="CS65" i="51"/>
  <c r="DA73" i="51"/>
  <c r="CE48" i="51"/>
  <c r="CL53" i="51"/>
  <c r="CJ59" i="51"/>
  <c r="CU64" i="51"/>
  <c r="DA70" i="51"/>
  <c r="AU73" i="51"/>
  <c r="BF78" i="51"/>
  <c r="BD84" i="51"/>
  <c r="AT71" i="51"/>
  <c r="BD77" i="51"/>
  <c r="BB83" i="51"/>
  <c r="AU67" i="51"/>
  <c r="BC75" i="51"/>
  <c r="BA81" i="51"/>
  <c r="BH86" i="51"/>
  <c r="AW74" i="51"/>
  <c r="AY80" i="51"/>
  <c r="BF85" i="51"/>
  <c r="BM96" i="51"/>
  <c r="BX101" i="51"/>
  <c r="CE106" i="51"/>
  <c r="CC112" i="51"/>
  <c r="CN117" i="51"/>
  <c r="CU122" i="51"/>
  <c r="CW128" i="51"/>
  <c r="BH90" i="51"/>
  <c r="BS95" i="51"/>
  <c r="BZ100" i="51"/>
  <c r="BX106" i="51"/>
  <c r="CI111" i="51"/>
  <c r="CP116" i="51"/>
  <c r="CN122" i="51"/>
  <c r="CY127" i="51"/>
  <c r="BJ90" i="51"/>
  <c r="BV97" i="51"/>
  <c r="BT103" i="51"/>
  <c r="CE108" i="51"/>
  <c r="CL113" i="51"/>
  <c r="CJ119" i="51"/>
  <c r="CU124" i="51"/>
  <c r="DA130" i="51"/>
  <c r="BQ91" i="51"/>
  <c r="CJ112" i="51"/>
  <c r="CG115" i="51"/>
  <c r="BP92" i="51"/>
  <c r="CH114" i="51"/>
  <c r="BT92" i="51"/>
  <c r="CL114" i="51"/>
  <c r="AV80" i="51"/>
  <c r="AV88" i="51"/>
  <c r="AS88" i="51"/>
  <c r="AV86" i="51"/>
  <c r="AT85" i="51"/>
  <c r="BB91" i="51"/>
  <c r="BI96" i="51"/>
  <c r="BG102" i="51"/>
  <c r="BR107" i="51"/>
  <c r="BY112" i="51"/>
  <c r="BW118" i="51"/>
  <c r="CH123" i="51"/>
  <c r="CO128" i="51"/>
  <c r="AZ88" i="51"/>
  <c r="AZ94" i="51"/>
  <c r="BK99" i="51"/>
  <c r="BR104" i="51"/>
  <c r="BP110" i="51"/>
  <c r="CA115" i="51"/>
  <c r="CH120" i="51"/>
  <c r="CF126" i="51"/>
  <c r="CQ131" i="51"/>
  <c r="CX136" i="51"/>
  <c r="CX144" i="51"/>
  <c r="AX89" i="51"/>
  <c r="BI94" i="51"/>
  <c r="BG100" i="51"/>
  <c r="BN105" i="51"/>
  <c r="BY110" i="51"/>
  <c r="BW116" i="51"/>
  <c r="CD121" i="51"/>
  <c r="CO126" i="51"/>
  <c r="CM132" i="51"/>
  <c r="CT137" i="51"/>
  <c r="CY144" i="51"/>
  <c r="BM99" i="51"/>
  <c r="CE121" i="51"/>
  <c r="CX138" i="51"/>
  <c r="BM103" i="51"/>
  <c r="CE125" i="51"/>
  <c r="CW140" i="51"/>
  <c r="BQ103" i="51"/>
  <c r="CI125" i="51"/>
  <c r="CU141" i="51"/>
  <c r="BT108" i="51"/>
  <c r="CL130" i="51"/>
  <c r="CW144" i="51"/>
  <c r="AS38" i="51"/>
  <c r="AV32" i="51"/>
  <c r="AV40" i="51"/>
  <c r="AT35" i="51"/>
  <c r="BD41" i="51"/>
  <c r="AS37" i="51"/>
  <c r="BD42" i="51"/>
  <c r="BI47" i="51"/>
  <c r="BG53" i="51"/>
  <c r="BR58" i="51"/>
  <c r="BY63" i="51"/>
  <c r="BW69" i="51"/>
  <c r="CH74" i="51"/>
  <c r="CO79" i="51"/>
  <c r="CM85" i="51"/>
  <c r="AY46" i="51"/>
  <c r="BJ51" i="51"/>
  <c r="BQ56" i="51"/>
  <c r="BZ67" i="51"/>
  <c r="CG72" i="51"/>
  <c r="CD34" i="51"/>
  <c r="CX40" i="51"/>
  <c r="CX55" i="51"/>
  <c r="CZ55" i="51"/>
  <c r="AS133" i="51"/>
  <c r="AS149" i="51"/>
  <c r="BK155" i="51"/>
  <c r="CL160" i="51"/>
  <c r="CO165" i="51"/>
  <c r="BT170" i="51"/>
  <c r="AW122" i="51"/>
  <c r="BG132" i="51"/>
  <c r="BA138" i="51"/>
  <c r="BU142" i="51"/>
  <c r="BY146" i="51"/>
  <c r="BM150" i="51"/>
  <c r="BZ153" i="51"/>
  <c r="CE156" i="51"/>
  <c r="BX159" i="51"/>
  <c r="BI162" i="51"/>
  <c r="CM164" i="51"/>
  <c r="BH167" i="51"/>
  <c r="BZ169" i="51"/>
  <c r="CN171" i="51"/>
  <c r="AR168" i="51"/>
  <c r="BE139" i="51"/>
  <c r="BM147" i="51"/>
  <c r="BB154" i="51"/>
  <c r="CG159" i="51"/>
  <c r="AU165" i="51"/>
  <c r="AW119" i="51"/>
  <c r="BI140" i="51"/>
  <c r="BQ148" i="51"/>
  <c r="BF155" i="51"/>
  <c r="CK160" i="51"/>
  <c r="CR165" i="51"/>
  <c r="CA170" i="51"/>
  <c r="AR137" i="51"/>
  <c r="AS139" i="51"/>
  <c r="BA147" i="51"/>
  <c r="CA153" i="51"/>
  <c r="BU159" i="51"/>
  <c r="BD164" i="51"/>
  <c r="CP166" i="51"/>
  <c r="BC169" i="51"/>
  <c r="BQ171" i="51"/>
  <c r="AR149" i="51"/>
  <c r="BF130" i="51"/>
  <c r="AY138" i="51"/>
  <c r="BS142" i="51"/>
  <c r="BW146" i="51"/>
  <c r="BK150" i="51"/>
  <c r="BT153" i="51"/>
  <c r="BU156" i="51"/>
  <c r="BV159" i="51"/>
  <c r="BG162" i="51"/>
  <c r="CC164" i="51"/>
  <c r="BF167" i="51"/>
  <c r="BT169" i="51"/>
  <c r="CH171" i="51"/>
  <c r="AR166" i="51"/>
  <c r="CK171" i="51"/>
  <c r="BH117" i="51"/>
  <c r="BA109" i="51"/>
  <c r="BS131" i="51"/>
  <c r="CP152" i="51"/>
  <c r="AT113" i="51"/>
  <c r="BU134" i="51"/>
  <c r="CR155" i="51"/>
  <c r="BT136" i="51"/>
  <c r="BN130" i="51"/>
  <c r="BE115" i="51"/>
  <c r="AT110" i="51"/>
  <c r="CV165" i="51"/>
  <c r="BH36" i="51"/>
  <c r="BR43" i="51"/>
  <c r="BZ50" i="51"/>
  <c r="CN72" i="51"/>
  <c r="BW54" i="51"/>
  <c r="CX75" i="51"/>
  <c r="BY57" i="51"/>
  <c r="CV78" i="51"/>
  <c r="CE60" i="51"/>
  <c r="DA82" i="51"/>
  <c r="BT36" i="51"/>
  <c r="BZ43" i="51"/>
  <c r="BR40" i="51"/>
  <c r="CH50" i="51"/>
  <c r="CM61" i="51"/>
  <c r="BU44" i="51"/>
  <c r="CM54" i="51"/>
  <c r="CV65" i="51"/>
  <c r="CE47" i="51"/>
  <c r="CJ58" i="51"/>
  <c r="DA69" i="51"/>
  <c r="CE52" i="51"/>
  <c r="CW62" i="51"/>
  <c r="AX70" i="51"/>
  <c r="BF82" i="51"/>
  <c r="AS76" i="51"/>
  <c r="BK86" i="51"/>
  <c r="BC79" i="51"/>
  <c r="AU72" i="51"/>
  <c r="BH83" i="51"/>
  <c r="BX105" i="51"/>
  <c r="CP115" i="51"/>
  <c r="CU126" i="51"/>
  <c r="BU93" i="51"/>
  <c r="BZ104" i="51"/>
  <c r="CI115" i="51"/>
  <c r="DA125" i="51"/>
  <c r="BQ90" i="51"/>
  <c r="BV101" i="51"/>
  <c r="CE112" i="51"/>
  <c r="CW122" i="51"/>
  <c r="BL88" i="51"/>
  <c r="CW127" i="51"/>
  <c r="CW131" i="51"/>
  <c r="CX130" i="51"/>
  <c r="CY129" i="51"/>
  <c r="AU86" i="51"/>
  <c r="AS82" i="51"/>
  <c r="BB95" i="51"/>
  <c r="BT105" i="51"/>
  <c r="BY116" i="51"/>
  <c r="CH127" i="51"/>
  <c r="BB92" i="51"/>
  <c r="BK103" i="51"/>
  <c r="CC113" i="51"/>
  <c r="CH124" i="51"/>
  <c r="CQ135" i="51"/>
  <c r="AW91" i="51"/>
  <c r="BI98" i="51"/>
  <c r="BN109" i="51"/>
  <c r="CF119" i="51"/>
  <c r="CO130" i="51"/>
  <c r="CX141" i="51"/>
  <c r="BZ114" i="51"/>
  <c r="BH96" i="51"/>
  <c r="CS136" i="51"/>
  <c r="CD118" i="51"/>
  <c r="CX139" i="51"/>
  <c r="AW42" i="51"/>
  <c r="BE43" i="51"/>
  <c r="AV34" i="51"/>
  <c r="BB46" i="51"/>
  <c r="BT56" i="51"/>
  <c r="BY67" i="51"/>
  <c r="CH78" i="51"/>
  <c r="BA44" i="51"/>
  <c r="BJ55" i="51"/>
  <c r="CB65" i="51"/>
  <c r="CG76" i="51"/>
  <c r="CP87" i="51"/>
  <c r="BQ53" i="51"/>
  <c r="BV64" i="51"/>
  <c r="CE75" i="51"/>
  <c r="CW85" i="51"/>
  <c r="BG52" i="51"/>
  <c r="BY62" i="51"/>
  <c r="CD73" i="51"/>
  <c r="CM84" i="51"/>
  <c r="DA96" i="51"/>
  <c r="CS91" i="51"/>
  <c r="CW91" i="51"/>
  <c r="AW100" i="51"/>
  <c r="BF111" i="51"/>
  <c r="BX121" i="51"/>
  <c r="CC132" i="51"/>
  <c r="AV102" i="51"/>
  <c r="BN112" i="51"/>
  <c r="BW123" i="51"/>
  <c r="CB134" i="51"/>
  <c r="CT144" i="51"/>
  <c r="AR95" i="51"/>
  <c r="AX105" i="51"/>
  <c r="BP115" i="51"/>
  <c r="BY126" i="51"/>
  <c r="CD137" i="51"/>
  <c r="CV147" i="51"/>
  <c r="AX94" i="51"/>
  <c r="CE137" i="51"/>
  <c r="AZ104" i="51"/>
  <c r="CJ141" i="51"/>
  <c r="AX102" i="51"/>
  <c r="CO139" i="51"/>
  <c r="BE103" i="51"/>
  <c r="CK140" i="51"/>
  <c r="AS47" i="51"/>
  <c r="BJ58" i="51"/>
  <c r="BX80" i="51"/>
  <c r="AZ49" i="51"/>
  <c r="BI60" i="51"/>
  <c r="BR71" i="51"/>
  <c r="BW82" i="51"/>
  <c r="AY51" i="51"/>
  <c r="BD62" i="51"/>
  <c r="BV72" i="51"/>
  <c r="CE83" i="51"/>
  <c r="AX53" i="51"/>
  <c r="BG64" i="51"/>
  <c r="BY74" i="51"/>
  <c r="CD85" i="51"/>
  <c r="BA112" i="51"/>
  <c r="BJ123" i="51"/>
  <c r="BG115" i="51"/>
  <c r="BL126" i="51"/>
  <c r="BU137" i="51"/>
  <c r="CM147" i="51"/>
  <c r="CR158" i="51"/>
  <c r="AY108" i="51"/>
  <c r="BC120" i="51"/>
  <c r="BU130" i="51"/>
  <c r="BZ141" i="51"/>
  <c r="CI152" i="51"/>
  <c r="DA162" i="51"/>
  <c r="BH124" i="51"/>
  <c r="CL150" i="51"/>
  <c r="BA115" i="51"/>
  <c r="CA146" i="51"/>
  <c r="CY170" i="51"/>
  <c r="CB140" i="51"/>
  <c r="CY161" i="51"/>
  <c r="BY136" i="51"/>
  <c r="CV157" i="51"/>
  <c r="AZ35" i="51"/>
  <c r="BH32" i="51"/>
  <c r="BM43" i="51"/>
  <c r="BE40" i="51"/>
  <c r="BJ36" i="51"/>
  <c r="BM47" i="51"/>
  <c r="CE57" i="51"/>
  <c r="CN68" i="51"/>
  <c r="CW79" i="51"/>
  <c r="BW50" i="51"/>
  <c r="CF61" i="51"/>
  <c r="CK72" i="51"/>
  <c r="DA84" i="51"/>
  <c r="BY53" i="51"/>
  <c r="CD64" i="51"/>
  <c r="CV74" i="51"/>
  <c r="BM46" i="51"/>
  <c r="CE56" i="51"/>
  <c r="CJ67" i="51"/>
  <c r="CS78" i="51"/>
  <c r="BL35" i="51"/>
  <c r="BT32" i="51"/>
  <c r="BK30" i="51"/>
  <c r="BT41" i="51"/>
  <c r="BY37" i="51"/>
  <c r="CB48" i="51"/>
  <c r="CT58" i="51"/>
  <c r="CW71" i="51"/>
  <c r="CG52" i="51"/>
  <c r="CP63" i="51"/>
  <c r="BY45" i="51"/>
  <c r="CQ55" i="51"/>
  <c r="CV66" i="51"/>
  <c r="CH49" i="51"/>
  <c r="CQ60" i="51"/>
  <c r="CX73" i="51"/>
  <c r="AZ80" i="51"/>
  <c r="AV73" i="51"/>
  <c r="BE84" i="51"/>
  <c r="AW77" i="51"/>
  <c r="BB81" i="51"/>
  <c r="BI92" i="51"/>
  <c r="CA102" i="51"/>
  <c r="CJ113" i="51"/>
  <c r="CO124" i="51"/>
  <c r="BT102" i="51"/>
  <c r="CL112" i="51"/>
  <c r="CU123" i="51"/>
  <c r="BK88" i="51"/>
  <c r="BP99" i="51"/>
  <c r="CH109" i="51"/>
  <c r="CQ120" i="51"/>
  <c r="CX133" i="51"/>
  <c r="CL118" i="51"/>
  <c r="CS119" i="51"/>
  <c r="CT118" i="51"/>
  <c r="CN120" i="51"/>
  <c r="AU82" i="51"/>
  <c r="BC87" i="51"/>
  <c r="BE92" i="51"/>
  <c r="BN103" i="51"/>
  <c r="BS114" i="51"/>
  <c r="CK124" i="51"/>
  <c r="AV90" i="51"/>
  <c r="BN100" i="51"/>
  <c r="BW111" i="51"/>
  <c r="CB122" i="51"/>
  <c r="CT132" i="51"/>
  <c r="AR83" i="51"/>
  <c r="BC96" i="51"/>
  <c r="BU106" i="51"/>
  <c r="BZ117" i="51"/>
  <c r="CI128" i="51"/>
  <c r="DA138" i="51"/>
  <c r="CY141" i="51"/>
  <c r="CQ129" i="51"/>
  <c r="BS109" i="51"/>
  <c r="AR85" i="51"/>
  <c r="CQ134" i="51"/>
  <c r="AZ39" i="51"/>
  <c r="AY41" i="51"/>
  <c r="AX43" i="51"/>
  <c r="AZ43" i="51"/>
  <c r="BN54" i="51"/>
  <c r="BS65" i="51"/>
  <c r="CK75" i="51"/>
  <c r="CT86" i="51"/>
  <c r="BM52" i="51"/>
  <c r="BV63" i="51"/>
  <c r="CA74" i="51"/>
  <c r="CO80" i="51"/>
  <c r="BF44" i="51"/>
  <c r="BK51" i="51"/>
  <c r="BL58" i="51"/>
  <c r="BT66" i="51"/>
  <c r="CH72" i="51"/>
  <c r="CM79" i="51"/>
  <c r="CU87" i="51"/>
  <c r="BJ49" i="51"/>
  <c r="BW64" i="51"/>
  <c r="BX71" i="51"/>
  <c r="CL77" i="51"/>
  <c r="CT85" i="51"/>
  <c r="DA92" i="51"/>
  <c r="CU91" i="51"/>
  <c r="CP89" i="51"/>
  <c r="CZ99" i="51"/>
  <c r="CY97" i="51"/>
  <c r="AU102" i="51"/>
  <c r="BI108" i="51"/>
  <c r="BN115" i="51"/>
  <c r="BV123" i="51"/>
  <c r="BW130" i="51"/>
  <c r="AV94" i="51"/>
  <c r="BG103" i="51"/>
  <c r="BH110" i="51"/>
  <c r="BM117" i="51"/>
  <c r="BU125" i="51"/>
  <c r="CB130" i="51"/>
  <c r="CM135" i="51"/>
  <c r="CK141" i="51"/>
  <c r="CR146" i="51"/>
  <c r="CT152" i="51"/>
  <c r="AS94" i="51"/>
  <c r="AX101" i="51"/>
  <c r="BI106" i="51"/>
  <c r="BG112" i="51"/>
  <c r="BN117" i="51"/>
  <c r="BY122" i="51"/>
  <c r="BW128" i="51"/>
  <c r="CD133" i="51"/>
  <c r="CO138" i="51"/>
  <c r="CM144" i="51"/>
  <c r="CT149" i="51"/>
  <c r="CY156" i="51"/>
  <c r="BF102" i="51"/>
  <c r="BX124" i="51"/>
  <c r="CN140" i="51"/>
  <c r="CW151" i="51"/>
  <c r="BE111" i="51"/>
  <c r="CG131" i="51"/>
  <c r="CS144" i="51"/>
  <c r="CZ157" i="51"/>
  <c r="BC109" i="51"/>
  <c r="CE129" i="51"/>
  <c r="CK143" i="51"/>
  <c r="CW155" i="51"/>
  <c r="BJ110" i="51"/>
  <c r="CB132" i="51"/>
  <c r="CT143" i="51"/>
  <c r="DA156" i="51"/>
  <c r="AY49" i="51"/>
  <c r="AW55" i="51"/>
  <c r="BH60" i="51"/>
  <c r="BM71" i="51"/>
  <c r="BX76" i="51"/>
  <c r="CE81" i="51"/>
  <c r="CC87" i="51"/>
  <c r="BB51" i="51"/>
  <c r="AZ57" i="51"/>
  <c r="BG62" i="51"/>
  <c r="BR67" i="51"/>
  <c r="BP73" i="51"/>
  <c r="BW78" i="51"/>
  <c r="CH83" i="51"/>
  <c r="AV46" i="51"/>
  <c r="AW53" i="51"/>
  <c r="BD58" i="51"/>
  <c r="BM69" i="51"/>
  <c r="BT74" i="51"/>
  <c r="CE79" i="51"/>
  <c r="CC85" i="51"/>
  <c r="AT49" i="51"/>
  <c r="AV55" i="51"/>
  <c r="BG60" i="51"/>
  <c r="BN65" i="51"/>
  <c r="BL71" i="51"/>
  <c r="BW76" i="51"/>
  <c r="BB111" i="51"/>
  <c r="AZ117" i="51"/>
  <c r="BG122" i="51"/>
  <c r="BR127" i="51"/>
  <c r="BP133" i="51"/>
  <c r="AS109" i="51"/>
  <c r="BD114" i="51"/>
  <c r="BB120" i="51"/>
  <c r="BM125" i="51"/>
  <c r="BT130" i="51"/>
  <c r="BR136" i="51"/>
  <c r="CC141" i="51"/>
  <c r="CJ146" i="51"/>
  <c r="CH152" i="51"/>
  <c r="CS157" i="51"/>
  <c r="CZ162" i="51"/>
  <c r="AS102" i="51"/>
  <c r="AY112" i="51"/>
  <c r="BF117" i="51"/>
  <c r="BD123" i="51"/>
  <c r="BV133" i="51"/>
  <c r="BT139" i="51"/>
  <c r="CE144" i="51"/>
  <c r="CL149" i="51"/>
  <c r="CJ155" i="51"/>
  <c r="CU160" i="51"/>
  <c r="DA166" i="51"/>
  <c r="AW115" i="51"/>
  <c r="BQ135" i="51"/>
  <c r="CE145" i="51"/>
  <c r="CN156" i="51"/>
  <c r="AT102" i="51"/>
  <c r="BR126" i="51"/>
  <c r="CB141" i="51"/>
  <c r="CP151" i="51"/>
  <c r="CY162" i="51"/>
  <c r="AY113" i="51"/>
  <c r="BU135" i="51"/>
  <c r="CD146" i="51"/>
  <c r="CM157" i="51"/>
  <c r="AU105" i="51"/>
  <c r="BP128" i="51"/>
  <c r="CA142" i="51"/>
  <c r="CJ153" i="51"/>
  <c r="CS164" i="51"/>
  <c r="AZ31" i="51"/>
  <c r="BK36" i="51"/>
  <c r="BI42" i="51"/>
  <c r="BF34" i="51"/>
  <c r="BM39" i="51"/>
  <c r="AX31" i="51"/>
  <c r="BE36" i="51"/>
  <c r="BP41" i="51"/>
  <c r="BA33" i="51"/>
  <c r="BH38" i="51"/>
  <c r="BS43" i="51"/>
  <c r="BX48" i="51"/>
  <c r="BV54" i="51"/>
  <c r="CC59" i="51"/>
  <c r="CN64" i="51"/>
  <c r="CL70" i="51"/>
  <c r="CS75" i="51"/>
  <c r="CY81" i="51"/>
  <c r="BN47" i="51"/>
  <c r="BU52" i="51"/>
  <c r="CF57" i="51"/>
  <c r="CD63" i="51"/>
  <c r="CK68" i="51"/>
  <c r="CV73" i="51"/>
  <c r="CT79" i="51"/>
  <c r="BN44" i="51"/>
  <c r="BY49" i="51"/>
  <c r="BW55" i="51"/>
  <c r="CD60" i="51"/>
  <c r="CO65" i="51"/>
  <c r="CM71" i="51"/>
  <c r="CT76" i="51"/>
  <c r="CY83" i="51"/>
  <c r="BT47" i="51"/>
  <c r="BR53" i="51"/>
  <c r="CC58" i="51"/>
  <c r="CJ63" i="51"/>
  <c r="CH69" i="51"/>
  <c r="CS74" i="51"/>
  <c r="CZ79" i="51"/>
  <c r="BI30" i="51"/>
  <c r="BP35" i="51"/>
  <c r="CA40" i="51"/>
  <c r="BK33" i="51"/>
  <c r="BV38" i="51"/>
  <c r="BM36" i="51"/>
  <c r="BX41" i="51"/>
  <c r="BR32" i="51"/>
  <c r="BP38" i="51"/>
  <c r="CA43" i="51"/>
  <c r="CF48" i="51"/>
  <c r="CM53" i="51"/>
  <c r="CK59" i="51"/>
  <c r="CV64" i="51"/>
  <c r="DA71" i="51"/>
  <c r="CD47" i="51"/>
  <c r="CK52" i="51"/>
  <c r="CI58" i="51"/>
  <c r="CT63" i="51"/>
  <c r="CV69" i="51"/>
  <c r="CC45" i="51"/>
  <c r="CJ50" i="51"/>
  <c r="CH56" i="51"/>
  <c r="CS61" i="51"/>
  <c r="CZ66" i="51"/>
  <c r="CE44" i="51"/>
  <c r="CC50" i="51"/>
  <c r="CJ55" i="51"/>
  <c r="CU60" i="51"/>
  <c r="CS66" i="51"/>
  <c r="DA74" i="51"/>
  <c r="AS75" i="51"/>
  <c r="BD80" i="51"/>
  <c r="BK85" i="51"/>
  <c r="AZ73" i="51"/>
  <c r="BB79" i="51"/>
  <c r="BI84" i="51"/>
  <c r="AU71" i="51"/>
  <c r="BA77" i="51"/>
  <c r="BH82" i="51"/>
  <c r="AS66" i="51"/>
  <c r="AY76" i="51"/>
  <c r="BF81" i="51"/>
  <c r="BD87" i="51"/>
  <c r="BM92" i="51"/>
  <c r="BX97" i="51"/>
  <c r="BV103" i="51"/>
  <c r="CC108" i="51"/>
  <c r="CN113" i="51"/>
  <c r="CL119" i="51"/>
  <c r="CS124" i="51"/>
  <c r="CY130" i="51"/>
  <c r="BS91" i="51"/>
  <c r="BQ97" i="51"/>
  <c r="BX102" i="51"/>
  <c r="CI107" i="51"/>
  <c r="CG113" i="51"/>
  <c r="CN118" i="51"/>
  <c r="CY123" i="51"/>
  <c r="CV130" i="51"/>
  <c r="BM94" i="51"/>
  <c r="BT99" i="51"/>
  <c r="CE104" i="51"/>
  <c r="CC110" i="51"/>
  <c r="CJ115" i="51"/>
  <c r="CU120" i="51"/>
  <c r="CS126" i="51"/>
  <c r="DA134" i="51"/>
  <c r="BW97" i="51"/>
  <c r="CO119" i="51"/>
  <c r="BT100" i="51"/>
  <c r="CV120" i="51"/>
  <c r="BU99" i="51"/>
  <c r="CM121" i="51"/>
  <c r="BY99" i="51"/>
  <c r="CQ121" i="51"/>
  <c r="AW83" i="51"/>
  <c r="AT83" i="51"/>
  <c r="AT80" i="51"/>
  <c r="AT88" i="51"/>
  <c r="AV87" i="51"/>
  <c r="AZ93" i="51"/>
  <c r="BG98" i="51"/>
  <c r="BR103" i="51"/>
  <c r="BP109" i="51"/>
  <c r="BW114" i="51"/>
  <c r="CH119" i="51"/>
  <c r="CF125" i="51"/>
  <c r="CM130" i="51"/>
  <c r="AZ90" i="51"/>
  <c r="BK95" i="51"/>
  <c r="BI101" i="51"/>
  <c r="BP106" i="51"/>
  <c r="CA111" i="51"/>
  <c r="BY117" i="51"/>
  <c r="CF122" i="51"/>
  <c r="CQ127" i="51"/>
  <c r="CO133" i="51"/>
  <c r="CV138" i="51"/>
  <c r="AR87" i="51"/>
  <c r="AV91" i="51"/>
  <c r="BG96" i="51"/>
  <c r="BN101" i="51"/>
  <c r="BL107" i="51"/>
  <c r="BW112" i="51"/>
  <c r="CD117" i="51"/>
  <c r="CB123" i="51"/>
  <c r="CM128" i="51"/>
  <c r="CT133" i="51"/>
  <c r="CR139" i="51"/>
  <c r="AR80" i="51"/>
  <c r="BR106" i="51"/>
  <c r="CJ128" i="51"/>
  <c r="CW143" i="51"/>
  <c r="BR110" i="51"/>
  <c r="CT130" i="51"/>
  <c r="CY146" i="51"/>
  <c r="BV110" i="51"/>
  <c r="CN132" i="51"/>
  <c r="BG93" i="51"/>
  <c r="BY115" i="51"/>
  <c r="CT135" i="51"/>
  <c r="AR81" i="51"/>
  <c r="AU40" i="51"/>
  <c r="AW35" i="51"/>
  <c r="BC41" i="51"/>
  <c r="AZ37" i="51"/>
  <c r="BB43" i="51"/>
  <c r="AU39" i="51"/>
  <c r="AZ44" i="51"/>
  <c r="BG49" i="51"/>
  <c r="BR54" i="51"/>
  <c r="BP60" i="51"/>
  <c r="BW65" i="51"/>
  <c r="CH70" i="51"/>
  <c r="CF76" i="51"/>
  <c r="CM81" i="51"/>
  <c r="CX86" i="51"/>
  <c r="BJ47" i="51"/>
  <c r="BH53" i="51"/>
  <c r="BZ63" i="51"/>
  <c r="BX69" i="51"/>
  <c r="CE74" i="51"/>
  <c r="CP79" i="51"/>
  <c r="CN85" i="51"/>
  <c r="BD46" i="51"/>
  <c r="BM57" i="51"/>
  <c r="BT62" i="51"/>
  <c r="CE67" i="51"/>
  <c r="CC73" i="51"/>
  <c r="CJ78" i="51"/>
  <c r="CU83" i="51"/>
  <c r="BG44" i="51"/>
  <c r="BE50" i="51"/>
  <c r="BL55" i="51"/>
  <c r="BW60" i="51"/>
  <c r="BU66" i="51"/>
  <c r="CB71" i="51"/>
  <c r="CM76" i="51"/>
  <c r="CK82" i="51"/>
  <c r="CR87" i="51"/>
  <c r="CV93" i="51"/>
  <c r="CR90" i="51"/>
  <c r="AR35" i="51"/>
  <c r="DA90" i="51"/>
  <c r="AR32" i="51"/>
  <c r="DA99" i="51"/>
  <c r="AU98" i="51"/>
  <c r="BF103" i="51"/>
  <c r="BD109" i="51"/>
  <c r="BK114" i="51"/>
  <c r="BV119" i="51"/>
  <c r="BT125" i="51"/>
  <c r="CA130" i="51"/>
  <c r="AT92" i="51"/>
  <c r="AT100" i="51"/>
  <c r="BE105" i="51"/>
  <c r="BL110" i="51"/>
  <c r="BJ116" i="51"/>
  <c r="CH34" i="51"/>
  <c r="CG41" i="51"/>
  <c r="CS56" i="51"/>
  <c r="CU56" i="51"/>
  <c r="AW133" i="51"/>
  <c r="AW149" i="51"/>
  <c r="AS161" i="51"/>
  <c r="CS165" i="51"/>
  <c r="BX170" i="51"/>
  <c r="BA122" i="51"/>
  <c r="BK132" i="51"/>
  <c r="BE138" i="51"/>
  <c r="AV143" i="51"/>
  <c r="AV147" i="51"/>
  <c r="BQ150" i="51"/>
  <c r="CD153" i="51"/>
  <c r="CI156" i="51"/>
  <c r="CB159" i="51"/>
  <c r="BM162" i="51"/>
  <c r="CQ164" i="51"/>
  <c r="BL167" i="51"/>
  <c r="CD169" i="51"/>
  <c r="CR171" i="51"/>
  <c r="AR172" i="51"/>
  <c r="BM139" i="51"/>
  <c r="BU147" i="51"/>
  <c r="BJ154" i="51"/>
  <c r="AV160" i="51"/>
  <c r="BC165" i="51"/>
  <c r="AZ120" i="51"/>
  <c r="BQ140" i="51"/>
  <c r="BY148" i="51"/>
  <c r="BN155" i="51"/>
  <c r="AZ161" i="51"/>
  <c r="AY166" i="51"/>
  <c r="CI170" i="51"/>
  <c r="AR153" i="51"/>
  <c r="BA139" i="51"/>
  <c r="BI147" i="51"/>
  <c r="AX154" i="51"/>
  <c r="CC159" i="51"/>
  <c r="BT164" i="51"/>
  <c r="AW167" i="51"/>
  <c r="BK169" i="51"/>
  <c r="BY171" i="51"/>
  <c r="AR165" i="51"/>
  <c r="AS131" i="51"/>
  <c r="BG138" i="51"/>
  <c r="AX143" i="51"/>
  <c r="AT147" i="51"/>
  <c r="BS150" i="51"/>
  <c r="CB153" i="51"/>
  <c r="CC156" i="51"/>
  <c r="CD159" i="51"/>
  <c r="CK164" i="51"/>
  <c r="BN167" i="51"/>
  <c r="CB169" i="51"/>
  <c r="CP171" i="51"/>
  <c r="AX166" i="51"/>
  <c r="AZ172" i="51"/>
  <c r="BB119" i="51"/>
  <c r="AY111" i="51"/>
  <c r="BV132" i="51"/>
  <c r="CJ154" i="51"/>
  <c r="BA114" i="51"/>
  <c r="BX135" i="51"/>
  <c r="CL157" i="51"/>
  <c r="BU139" i="51"/>
  <c r="BZ134" i="51"/>
  <c r="BG121" i="51"/>
  <c r="BF114" i="51"/>
  <c r="DA172" i="51"/>
  <c r="BK37" i="51"/>
  <c r="AY31" i="51"/>
  <c r="BT52" i="51"/>
  <c r="CQ73" i="51"/>
  <c r="CD55" i="51"/>
  <c r="CR77" i="51"/>
  <c r="CB58" i="51"/>
  <c r="CT80" i="51"/>
  <c r="CH61" i="51"/>
  <c r="CX85" i="51"/>
  <c r="BW37" i="51"/>
  <c r="BP30" i="51"/>
  <c r="BY41" i="51"/>
  <c r="CK51" i="51"/>
  <c r="CT62" i="51"/>
  <c r="CB45" i="51"/>
  <c r="CG56" i="51"/>
  <c r="CY66" i="51"/>
  <c r="CH48" i="51"/>
  <c r="CQ59" i="51"/>
  <c r="CX72" i="51"/>
  <c r="CH53" i="51"/>
  <c r="CQ64" i="51"/>
  <c r="AZ72" i="51"/>
  <c r="BI83" i="51"/>
  <c r="AZ77" i="51"/>
  <c r="AS65" i="51"/>
  <c r="BF80" i="51"/>
  <c r="AS74" i="51"/>
  <c r="BB85" i="51"/>
  <c r="BV95" i="51"/>
  <c r="CA106" i="51"/>
  <c r="CJ117" i="51"/>
  <c r="CS128" i="51"/>
  <c r="CG105" i="51"/>
  <c r="CL116" i="51"/>
  <c r="CU127" i="51"/>
  <c r="BK92" i="51"/>
  <c r="CC102" i="51"/>
  <c r="CH113" i="51"/>
  <c r="CQ124" i="51"/>
  <c r="BI91" i="51"/>
  <c r="BL92" i="51"/>
  <c r="AR74" i="51"/>
  <c r="AR73" i="51"/>
  <c r="AS79" i="51"/>
  <c r="BB87" i="51"/>
  <c r="AY84" i="51"/>
  <c r="BE96" i="51"/>
  <c r="BN107" i="51"/>
  <c r="CF117" i="51"/>
  <c r="CK128" i="51"/>
  <c r="BI93" i="51"/>
  <c r="BN104" i="51"/>
  <c r="BW115" i="51"/>
  <c r="CO125" i="51"/>
  <c r="CT136" i="51"/>
  <c r="AT89" i="51"/>
  <c r="BL99" i="51"/>
  <c r="BU110" i="51"/>
  <c r="BZ121" i="51"/>
  <c r="CR131" i="51"/>
  <c r="CZ143" i="51"/>
  <c r="CB120" i="51"/>
  <c r="BJ102" i="51"/>
  <c r="CT139" i="51"/>
  <c r="CF124" i="51"/>
  <c r="BQ107" i="51"/>
  <c r="CY142" i="51"/>
  <c r="AS31" i="51"/>
  <c r="AU34" i="51"/>
  <c r="AX36" i="51"/>
  <c r="BE47" i="51"/>
  <c r="BN58" i="51"/>
  <c r="CF68" i="51"/>
  <c r="CK79" i="51"/>
  <c r="BH45" i="51"/>
  <c r="BM56" i="51"/>
  <c r="BV67" i="51"/>
  <c r="CN77" i="51"/>
  <c r="BB44" i="51"/>
  <c r="BK55" i="51"/>
  <c r="CC65" i="51"/>
  <c r="CH76" i="51"/>
  <c r="CQ87" i="51"/>
  <c r="BJ53" i="51"/>
  <c r="BS64" i="51"/>
  <c r="CK74" i="51"/>
  <c r="CP85" i="51"/>
  <c r="CP88" i="51"/>
  <c r="CY88" i="51"/>
  <c r="CU93" i="51"/>
  <c r="BD101" i="51"/>
  <c r="BI112" i="51"/>
  <c r="BR123" i="51"/>
  <c r="CJ133" i="51"/>
  <c r="BC103" i="51"/>
  <c r="BH114" i="51"/>
  <c r="BZ124" i="51"/>
  <c r="CI135" i="51"/>
  <c r="CN146" i="51"/>
  <c r="AT93" i="51"/>
  <c r="BE106" i="51"/>
  <c r="BJ117" i="51"/>
  <c r="CB127" i="51"/>
  <c r="CK138" i="51"/>
  <c r="CP149" i="51"/>
  <c r="BC101" i="51"/>
  <c r="CK139" i="51"/>
  <c r="BL108" i="51"/>
  <c r="CK144" i="51"/>
  <c r="BJ106" i="51"/>
  <c r="CP142" i="51"/>
  <c r="BG109" i="51"/>
  <c r="CL143" i="51"/>
  <c r="AU49" i="51"/>
  <c r="BD60" i="51"/>
  <c r="BV70" i="51"/>
  <c r="CA81" i="51"/>
  <c r="AX51" i="51"/>
  <c r="BC62" i="51"/>
  <c r="BU72" i="51"/>
  <c r="CD83" i="51"/>
  <c r="BB52" i="51"/>
  <c r="BK63" i="51"/>
  <c r="BP74" i="51"/>
  <c r="CH84" i="51"/>
  <c r="BE54" i="51"/>
  <c r="BJ65" i="51"/>
  <c r="BS76" i="51"/>
  <c r="CK86" i="51"/>
  <c r="AU114" i="51"/>
  <c r="BM124" i="51"/>
  <c r="AU103" i="51"/>
  <c r="BA117" i="51"/>
  <c r="BS127" i="51"/>
  <c r="BX138" i="51"/>
  <c r="CG149" i="51"/>
  <c r="CY159" i="51"/>
  <c r="AW110" i="51"/>
  <c r="BF121" i="51"/>
  <c r="CG142" i="51"/>
  <c r="CL153" i="51"/>
  <c r="CU164" i="51"/>
  <c r="BT128" i="51"/>
  <c r="CR152" i="51"/>
  <c r="BC121" i="51"/>
  <c r="CG148" i="51"/>
  <c r="AT106" i="51"/>
  <c r="CH142" i="51"/>
  <c r="CU165" i="51"/>
  <c r="BZ139" i="51"/>
  <c r="CW160" i="51"/>
  <c r="BG36" i="51"/>
  <c r="BB34" i="51"/>
  <c r="BC30" i="51"/>
  <c r="BL41" i="51"/>
  <c r="BD38" i="51"/>
  <c r="BT48" i="51"/>
  <c r="BY59" i="51"/>
  <c r="CQ69" i="51"/>
  <c r="CU81" i="51"/>
  <c r="BQ52" i="51"/>
  <c r="CI62" i="51"/>
  <c r="CR73" i="51"/>
  <c r="BJ44" i="51"/>
  <c r="CB54" i="51"/>
  <c r="CK65" i="51"/>
  <c r="CP76" i="51"/>
  <c r="BP47" i="51"/>
  <c r="BY58" i="51"/>
  <c r="CQ68" i="51"/>
  <c r="CV79" i="51"/>
  <c r="BS36" i="51"/>
  <c r="BN34" i="51"/>
  <c r="BR31" i="51"/>
  <c r="BW42" i="51"/>
  <c r="BS39" i="51"/>
  <c r="CE49" i="51"/>
  <c r="CN60" i="51"/>
  <c r="DA75" i="51"/>
  <c r="CN53" i="51"/>
  <c r="CS64" i="51"/>
  <c r="CB46" i="51"/>
  <c r="CK57" i="51"/>
  <c r="CT68" i="51"/>
  <c r="CB51" i="51"/>
  <c r="CT61" i="51"/>
  <c r="AV68" i="51"/>
  <c r="BC81" i="51"/>
  <c r="AT75" i="51"/>
  <c r="BL85" i="51"/>
  <c r="AZ78" i="51"/>
  <c r="AS70" i="51"/>
  <c r="BI82" i="51"/>
  <c r="BP93" i="51"/>
  <c r="BU104" i="51"/>
  <c r="CM114" i="51"/>
  <c r="CV125" i="51"/>
  <c r="BR92" i="51"/>
  <c r="CA103" i="51"/>
  <c r="CF114" i="51"/>
  <c r="CX124" i="51"/>
  <c r="BN89" i="51"/>
  <c r="BW100" i="51"/>
  <c r="CB111" i="51"/>
  <c r="CT121" i="51"/>
  <c r="AR68" i="51"/>
  <c r="CX122" i="51"/>
  <c r="CU125" i="51"/>
  <c r="CV124" i="51"/>
  <c r="CZ124" i="51"/>
  <c r="AW84" i="51"/>
  <c r="AS78" i="51"/>
  <c r="AY94" i="51"/>
  <c r="BQ104" i="51"/>
  <c r="BZ115" i="51"/>
  <c r="CE126" i="51"/>
  <c r="BC91" i="51"/>
  <c r="BH102" i="51"/>
  <c r="BZ112" i="51"/>
  <c r="CI123" i="51"/>
  <c r="CN134" i="51"/>
  <c r="BC89" i="51"/>
  <c r="BF97" i="51"/>
  <c r="CG118" i="51"/>
  <c r="CL129" i="51"/>
  <c r="CU140" i="51"/>
  <c r="BQ111" i="51"/>
  <c r="AY93" i="51"/>
  <c r="CU134" i="51"/>
  <c r="BU115" i="51"/>
  <c r="BF98" i="51"/>
  <c r="CR137" i="51"/>
  <c r="AT41" i="51"/>
  <c r="BF42" i="51"/>
  <c r="AT32" i="51"/>
  <c r="AY45" i="51"/>
  <c r="BQ55" i="51"/>
  <c r="BZ66" i="51"/>
  <c r="CE77" i="51"/>
  <c r="CW87" i="51"/>
  <c r="BG54" i="51"/>
  <c r="BY64" i="51"/>
  <c r="CH75" i="51"/>
  <c r="CP83" i="51"/>
  <c r="AZ46" i="51"/>
  <c r="BN52" i="51"/>
  <c r="BV60" i="51"/>
  <c r="CA67" i="51"/>
  <c r="CB74" i="51"/>
  <c r="CJ82" i="51"/>
  <c r="BC44" i="51"/>
  <c r="BD51" i="51"/>
  <c r="BL59" i="51"/>
  <c r="BZ65" i="51"/>
  <c r="CE72" i="51"/>
  <c r="CM80" i="51"/>
  <c r="CN87" i="51"/>
  <c r="CY94" i="51"/>
  <c r="CY95" i="51"/>
  <c r="CW90" i="51"/>
  <c r="CZ88" i="51"/>
  <c r="AX95" i="51"/>
  <c r="BB103" i="51"/>
  <c r="BC110" i="51"/>
  <c r="BK118" i="51"/>
  <c r="BY124" i="51"/>
  <c r="CD131" i="51"/>
  <c r="AV98" i="51"/>
  <c r="BA105" i="51"/>
  <c r="BW119" i="51"/>
  <c r="BX126" i="51"/>
  <c r="CI131" i="51"/>
  <c r="CG137" i="51"/>
  <c r="CN142" i="51"/>
  <c r="CY147" i="51"/>
  <c r="CV154" i="51"/>
  <c r="AY96" i="51"/>
  <c r="BE102" i="51"/>
  <c r="BC108" i="51"/>
  <c r="BJ113" i="51"/>
  <c r="BU118" i="51"/>
  <c r="BS124" i="51"/>
  <c r="BZ129" i="51"/>
  <c r="CK134" i="51"/>
  <c r="CI140" i="51"/>
  <c r="CP145" i="51"/>
  <c r="DA150" i="51"/>
  <c r="AR88" i="51"/>
  <c r="BH108" i="51"/>
  <c r="BZ130" i="51"/>
  <c r="CT142" i="51"/>
  <c r="DA155" i="51"/>
  <c r="BQ115" i="51"/>
  <c r="CK136" i="51"/>
  <c r="CT147" i="51"/>
  <c r="AR93" i="51"/>
  <c r="CC135" i="51"/>
  <c r="CQ145" i="51"/>
  <c r="AT94" i="51"/>
  <c r="BL116" i="51"/>
  <c r="CL135" i="51"/>
  <c r="CU146" i="51"/>
  <c r="AT43" i="51"/>
  <c r="AS51" i="51"/>
  <c r="BD56" i="51"/>
  <c r="BK61" i="51"/>
  <c r="BI67" i="51"/>
  <c r="BT72" i="51"/>
  <c r="CA77" i="51"/>
  <c r="BY83" i="51"/>
  <c r="AV45" i="51"/>
  <c r="AV53" i="51"/>
  <c r="BC58" i="51"/>
  <c r="BN63" i="51"/>
  <c r="BL69" i="51"/>
  <c r="BS74" i="51"/>
  <c r="CD79" i="51"/>
  <c r="CB85" i="51"/>
  <c r="AX48" i="51"/>
  <c r="AZ54" i="51"/>
  <c r="BK59" i="51"/>
  <c r="BI65" i="51"/>
  <c r="BP70" i="51"/>
  <c r="CA75" i="51"/>
  <c r="BY81" i="51"/>
  <c r="CF86" i="51"/>
  <c r="BA50" i="51"/>
  <c r="BC56" i="51"/>
  <c r="BJ61" i="51"/>
  <c r="BH67" i="51"/>
  <c r="BS72" i="51"/>
  <c r="AV105" i="51"/>
  <c r="AV113" i="51"/>
  <c r="BC118" i="51"/>
  <c r="BN123" i="51"/>
  <c r="BL129" i="51"/>
  <c r="BS134" i="51"/>
  <c r="AZ110" i="51"/>
  <c r="AX116" i="51"/>
  <c r="BI121" i="51"/>
  <c r="BP126" i="51"/>
  <c r="BN132" i="51"/>
  <c r="BY137" i="51"/>
  <c r="CF142" i="51"/>
  <c r="CD148" i="51"/>
  <c r="CO153" i="51"/>
  <c r="CV158" i="51"/>
  <c r="CX164" i="51"/>
  <c r="AW106" i="51"/>
  <c r="BB113" i="51"/>
  <c r="AZ119" i="51"/>
  <c r="BK124" i="51"/>
  <c r="BR129" i="51"/>
  <c r="BP135" i="51"/>
  <c r="CA140" i="51"/>
  <c r="CH145" i="51"/>
  <c r="CF151" i="51"/>
  <c r="CQ156" i="51"/>
  <c r="CX161" i="51"/>
  <c r="CX169" i="51"/>
  <c r="BI119" i="51"/>
  <c r="BW137" i="51"/>
  <c r="CF148" i="51"/>
  <c r="CO159" i="51"/>
  <c r="BB110" i="51"/>
  <c r="BT132" i="51"/>
  <c r="CH143" i="51"/>
  <c r="CQ154" i="51"/>
  <c r="CU166" i="51"/>
  <c r="BA119" i="51"/>
  <c r="BV138" i="51"/>
  <c r="CE149" i="51"/>
  <c r="CS159" i="51"/>
  <c r="AZ112" i="51"/>
  <c r="BR134" i="51"/>
  <c r="CB145" i="51"/>
  <c r="CK156" i="51"/>
  <c r="CW168" i="51"/>
  <c r="BG32" i="51"/>
  <c r="BE38" i="51"/>
  <c r="BB30" i="51"/>
  <c r="BI35" i="51"/>
  <c r="BG41" i="51"/>
  <c r="BA32" i="51"/>
  <c r="BL37" i="51"/>
  <c r="BJ43" i="51"/>
  <c r="BD34" i="51"/>
  <c r="BT44" i="51"/>
  <c r="BR50" i="51"/>
  <c r="BY55" i="51"/>
  <c r="CJ60" i="51"/>
  <c r="CH66" i="51"/>
  <c r="CO71" i="51"/>
  <c r="CZ76" i="51"/>
  <c r="CZ84" i="51"/>
  <c r="BQ48" i="51"/>
  <c r="CB53" i="51"/>
  <c r="BZ59" i="51"/>
  <c r="CG64" i="51"/>
  <c r="CR69" i="51"/>
  <c r="CP75" i="51"/>
  <c r="DA80" i="51"/>
  <c r="BU45" i="51"/>
  <c r="BS51" i="51"/>
  <c r="BZ56" i="51"/>
  <c r="CK61" i="51"/>
  <c r="CI67" i="51"/>
  <c r="CP72" i="51"/>
  <c r="DA77" i="51"/>
  <c r="BL43" i="51"/>
  <c r="BN49" i="51"/>
  <c r="BY54" i="51"/>
  <c r="CF59" i="51"/>
  <c r="CD65" i="51"/>
  <c r="CO70" i="51"/>
  <c r="CV75" i="51"/>
  <c r="CX81" i="51"/>
  <c r="BL31" i="51"/>
  <c r="BW36" i="51"/>
  <c r="BU42" i="51"/>
  <c r="BR34" i="51"/>
  <c r="BY39" i="51"/>
  <c r="BI32" i="51"/>
  <c r="BT37" i="51"/>
  <c r="CA42" i="51"/>
  <c r="BL34" i="51"/>
  <c r="BW39" i="51"/>
  <c r="CB44" i="51"/>
  <c r="CI49" i="51"/>
  <c r="CG55" i="51"/>
  <c r="CR60" i="51"/>
  <c r="CY65" i="51"/>
  <c r="BT43" i="51"/>
  <c r="CG48" i="51"/>
  <c r="CE54" i="51"/>
  <c r="CP59" i="51"/>
  <c r="CW64" i="51"/>
  <c r="CX71" i="51"/>
  <c r="CF46" i="51"/>
  <c r="CD52" i="51"/>
  <c r="CO57" i="51"/>
  <c r="CV62" i="51"/>
  <c r="CX68" i="51"/>
  <c r="BY46" i="51"/>
  <c r="CF51" i="51"/>
  <c r="CQ56" i="51"/>
  <c r="CO62" i="51"/>
  <c r="CV67" i="51"/>
  <c r="AU69" i="51"/>
  <c r="AZ76" i="51"/>
  <c r="BG81" i="51"/>
  <c r="BE87" i="51"/>
  <c r="AX75" i="51"/>
  <c r="BE80" i="51"/>
  <c r="BC86" i="51"/>
  <c r="AS73" i="51"/>
  <c r="BD78" i="51"/>
  <c r="BB84" i="51"/>
  <c r="AW70" i="51"/>
  <c r="BB77" i="51"/>
  <c r="AZ83" i="51"/>
  <c r="BI88" i="51"/>
  <c r="BT93" i="51"/>
  <c r="BR99" i="51"/>
  <c r="BY104" i="51"/>
  <c r="CJ109" i="51"/>
  <c r="CH115" i="51"/>
  <c r="CO120" i="51"/>
  <c r="CZ125" i="51"/>
  <c r="CZ133" i="51"/>
  <c r="BM93" i="51"/>
  <c r="BT98" i="51"/>
  <c r="CE103" i="51"/>
  <c r="CC109" i="51"/>
  <c r="CJ114" i="51"/>
  <c r="CU119" i="51"/>
  <c r="CS125" i="51"/>
  <c r="DA133" i="51"/>
  <c r="BI90" i="51"/>
  <c r="BP95" i="51"/>
  <c r="CA100" i="51"/>
  <c r="BY106" i="51"/>
  <c r="CF111" i="51"/>
  <c r="CQ116" i="51"/>
  <c r="CO122" i="51"/>
  <c r="CV127" i="51"/>
  <c r="AR72" i="51"/>
  <c r="BY103" i="51"/>
  <c r="CQ125" i="51"/>
  <c r="CF104" i="51"/>
  <c r="CX126" i="51"/>
  <c r="BW105" i="51"/>
  <c r="CY125" i="51"/>
  <c r="CA105" i="51"/>
  <c r="CS127" i="51"/>
  <c r="AY85" i="51"/>
  <c r="AV85" i="51"/>
  <c r="AU83" i="51"/>
  <c r="AU80" i="51"/>
  <c r="AV89" i="51"/>
  <c r="BC94" i="51"/>
  <c r="BN99" i="51"/>
  <c r="BL105" i="51"/>
  <c r="BS110" i="51"/>
  <c r="CD115" i="51"/>
  <c r="CB121" i="51"/>
  <c r="CI126" i="51"/>
  <c r="CT131" i="51"/>
  <c r="BG91" i="51"/>
  <c r="BE97" i="51"/>
  <c r="BL102" i="51"/>
  <c r="BW107" i="51"/>
  <c r="BU113" i="51"/>
  <c r="CB118" i="51"/>
  <c r="CM123" i="51"/>
  <c r="CK129" i="51"/>
  <c r="CR134" i="51"/>
  <c r="CT140" i="51"/>
  <c r="AX90" i="51"/>
  <c r="BC92" i="51"/>
  <c r="BJ97" i="51"/>
  <c r="BH103" i="51"/>
  <c r="BS108" i="51"/>
  <c r="BZ113" i="51"/>
  <c r="BX119" i="51"/>
  <c r="CI124" i="51"/>
  <c r="CP129" i="51"/>
  <c r="CN135" i="51"/>
  <c r="CY140" i="51"/>
  <c r="BA91" i="51"/>
  <c r="BT112" i="51"/>
  <c r="CV132" i="51"/>
  <c r="BB94" i="51"/>
  <c r="CD114" i="51"/>
  <c r="CP135" i="51"/>
  <c r="BF94" i="51"/>
  <c r="BX116" i="51"/>
  <c r="CS135" i="51"/>
  <c r="BI99" i="51"/>
  <c r="CA121" i="51"/>
  <c r="CZ137" i="51"/>
  <c r="AS34" i="51"/>
  <c r="AX41" i="51"/>
  <c r="AY37" i="51"/>
  <c r="AW43" i="51"/>
  <c r="AX39" i="51"/>
  <c r="AS33" i="51"/>
  <c r="AX40" i="51"/>
  <c r="BC45" i="51"/>
  <c r="BN50" i="51"/>
  <c r="BL56" i="51"/>
  <c r="BS61" i="51"/>
  <c r="CD66" i="51"/>
  <c r="CB72" i="51"/>
  <c r="CI77" i="51"/>
  <c r="CT82" i="51"/>
  <c r="BD43" i="51"/>
  <c r="BD49" i="51"/>
  <c r="BK54" i="51"/>
  <c r="BV59" i="51"/>
  <c r="BT65" i="51"/>
  <c r="CA70" i="51"/>
  <c r="CL75" i="51"/>
  <c r="CJ81" i="51"/>
  <c r="CQ86" i="51"/>
  <c r="BK47" i="51"/>
  <c r="BI53" i="51"/>
  <c r="BP58" i="51"/>
  <c r="CA63" i="51"/>
  <c r="BY69" i="51"/>
  <c r="CF74" i="51"/>
  <c r="CQ79" i="51"/>
  <c r="CO85" i="51"/>
  <c r="BA46" i="51"/>
  <c r="BH51" i="51"/>
  <c r="BS56" i="51"/>
  <c r="BQ62" i="51"/>
  <c r="BX67" i="51"/>
  <c r="CI72" i="51"/>
  <c r="CG78" i="51"/>
  <c r="CN83" i="51"/>
  <c r="CW88" i="51"/>
  <c r="CX95" i="51"/>
  <c r="CY91" i="51"/>
  <c r="CY89" i="51"/>
  <c r="CU92" i="51"/>
  <c r="CU89" i="51"/>
  <c r="AR38" i="51"/>
  <c r="BB99" i="51"/>
  <c r="AZ105" i="51"/>
  <c r="BG110" i="51"/>
  <c r="BR115" i="51"/>
  <c r="BP121" i="51"/>
  <c r="BW126" i="51"/>
  <c r="CH131" i="51"/>
  <c r="AU95" i="51"/>
  <c r="BA101" i="51"/>
  <c r="BH106" i="51"/>
  <c r="BF112" i="51"/>
  <c r="BQ117" i="51"/>
  <c r="CY38" i="51"/>
  <c r="CY55" i="51"/>
  <c r="BT142" i="51"/>
  <c r="BD158" i="51"/>
  <c r="BF168" i="51"/>
  <c r="AT129" i="51"/>
  <c r="BW148" i="51"/>
  <c r="BH155" i="51"/>
  <c r="AT161" i="51"/>
  <c r="AW166" i="51"/>
  <c r="CG170" i="51"/>
  <c r="BC133" i="51"/>
  <c r="AS151" i="51"/>
  <c r="BR162" i="51"/>
  <c r="BB135" i="51"/>
  <c r="AW152" i="51"/>
  <c r="BV163" i="51"/>
  <c r="CO172" i="51"/>
  <c r="BE143" i="51"/>
  <c r="CB156" i="51"/>
  <c r="CE165" i="51"/>
  <c r="BN170" i="51"/>
  <c r="AU121" i="51"/>
  <c r="BE140" i="51"/>
  <c r="BM148" i="51"/>
  <c r="BB155" i="51"/>
  <c r="CG160" i="51"/>
  <c r="AU166" i="51"/>
  <c r="CE170" i="51"/>
  <c r="BM128" i="51"/>
  <c r="BX142" i="51"/>
  <c r="BL123" i="51"/>
  <c r="CZ167" i="51"/>
  <c r="CN153" i="51"/>
  <c r="BY144" i="51"/>
  <c r="AZ33" i="51"/>
  <c r="CE61" i="51"/>
  <c r="CF65" i="51"/>
  <c r="CQ67" i="51"/>
  <c r="CJ71" i="51"/>
  <c r="BK34" i="51"/>
  <c r="BW45" i="51"/>
  <c r="CX66" i="51"/>
  <c r="CK60" i="51"/>
  <c r="CL52" i="51"/>
  <c r="CG46" i="51"/>
  <c r="CU68" i="51"/>
  <c r="BM87" i="51"/>
  <c r="BA73" i="51"/>
  <c r="BA78" i="51"/>
  <c r="BZ99" i="51"/>
  <c r="CN121" i="51"/>
  <c r="BS99" i="51"/>
  <c r="CP120" i="51"/>
  <c r="CL117" i="51"/>
  <c r="CE105" i="51"/>
  <c r="CC107" i="51"/>
  <c r="AX86" i="51"/>
  <c r="BD89" i="51"/>
  <c r="BR111" i="51"/>
  <c r="CO132" i="51"/>
  <c r="BR108" i="51"/>
  <c r="CS129" i="51"/>
  <c r="AX93" i="51"/>
  <c r="BY114" i="51"/>
  <c r="CV135" i="51"/>
  <c r="CO135" i="51"/>
  <c r="BL96" i="51"/>
  <c r="CG123" i="51"/>
  <c r="AX38" i="51"/>
  <c r="AW41" i="51"/>
  <c r="BR62" i="51"/>
  <c r="CO83" i="51"/>
  <c r="BQ60" i="51"/>
  <c r="CR81" i="51"/>
  <c r="CL80" i="51"/>
  <c r="BN57" i="51"/>
  <c r="CO78" i="51"/>
  <c r="CX92" i="51"/>
  <c r="AT91" i="51"/>
  <c r="BM116" i="51"/>
  <c r="AT96" i="51"/>
  <c r="BL118" i="51"/>
  <c r="CM139" i="51"/>
  <c r="AZ99" i="51"/>
  <c r="BN121" i="51"/>
  <c r="CO142" i="51"/>
  <c r="BS117" i="51"/>
  <c r="CB124" i="51"/>
  <c r="BZ122" i="51"/>
  <c r="BW125" i="51"/>
  <c r="AY53" i="51"/>
  <c r="BZ74" i="51"/>
  <c r="BB55" i="51"/>
  <c r="BY76" i="51"/>
  <c r="BF56" i="51"/>
  <c r="BT78" i="51"/>
  <c r="BI58" i="51"/>
  <c r="BW80" i="51"/>
  <c r="AY118" i="51"/>
  <c r="AV110" i="51"/>
  <c r="BW131" i="51"/>
  <c r="CK153" i="51"/>
  <c r="BE114" i="51"/>
  <c r="BS136" i="51"/>
  <c r="CP157" i="51"/>
  <c r="CC139" i="51"/>
  <c r="BR135" i="51"/>
  <c r="BJ122" i="51"/>
  <c r="AY117" i="51"/>
  <c r="AR102" i="51"/>
  <c r="BF38" i="51"/>
  <c r="BC31" i="51"/>
  <c r="BX52" i="51"/>
  <c r="CU73" i="51"/>
  <c r="BU56" i="51"/>
  <c r="CV77" i="51"/>
  <c r="CF58" i="51"/>
  <c r="CX80" i="51"/>
  <c r="CC62" i="51"/>
  <c r="DA86" i="51"/>
  <c r="BR38" i="51"/>
  <c r="BN32" i="51"/>
  <c r="CI53" i="51"/>
  <c r="BZ47" i="51"/>
  <c r="DA68" i="51"/>
  <c r="CO61" i="51"/>
  <c r="CF55" i="51"/>
  <c r="BB74" i="51"/>
  <c r="AX79" i="51"/>
  <c r="BD82" i="51"/>
  <c r="BM86" i="51"/>
  <c r="BY108" i="51"/>
  <c r="CU130" i="51"/>
  <c r="CE107" i="51"/>
  <c r="DA129" i="51"/>
  <c r="CA104" i="51"/>
  <c r="CX125" i="51"/>
  <c r="BQ99" i="51"/>
  <c r="BV98" i="51"/>
  <c r="AU79" i="51"/>
  <c r="BC98" i="51"/>
  <c r="CD119" i="51"/>
  <c r="BG95" i="51"/>
  <c r="CD116" i="51"/>
  <c r="CR138" i="51"/>
  <c r="BJ101" i="51"/>
  <c r="CK122" i="51"/>
  <c r="AR76" i="51"/>
  <c r="CK131" i="51"/>
  <c r="AR86" i="51"/>
  <c r="AV37" i="51"/>
  <c r="BC49" i="51"/>
  <c r="CD70" i="51"/>
  <c r="BF47" i="51"/>
  <c r="CC68" i="51"/>
  <c r="CS84" i="51"/>
  <c r="CD68" i="51"/>
  <c r="CQ83" i="51"/>
  <c r="BN53" i="51"/>
  <c r="BT67" i="51"/>
  <c r="CP81" i="51"/>
  <c r="CT88" i="51"/>
  <c r="CZ91" i="51"/>
  <c r="AZ97" i="51"/>
  <c r="BM112" i="51"/>
  <c r="BS126" i="51"/>
  <c r="BC99" i="51"/>
  <c r="BL114" i="51"/>
  <c r="CE127" i="51"/>
  <c r="CJ138" i="51"/>
  <c r="CS149" i="51"/>
  <c r="AW98" i="51"/>
  <c r="BF109" i="51"/>
  <c r="CG130" i="51"/>
  <c r="CL141" i="51"/>
  <c r="CU152" i="51"/>
  <c r="BJ114" i="51"/>
  <c r="CU145" i="51"/>
  <c r="BS121" i="51"/>
  <c r="CZ149" i="51"/>
  <c r="BQ119" i="51"/>
  <c r="CR148" i="51"/>
  <c r="BX120" i="51"/>
  <c r="CV149" i="51"/>
  <c r="AZ52" i="51"/>
  <c r="BE63" i="51"/>
  <c r="BW73" i="51"/>
  <c r="CF84" i="51"/>
  <c r="AY54" i="51"/>
  <c r="BH65" i="51"/>
  <c r="BZ75" i="51"/>
  <c r="CE86" i="51"/>
  <c r="BG55" i="51"/>
  <c r="BL66" i="51"/>
  <c r="BU77" i="51"/>
  <c r="CM87" i="51"/>
  <c r="BF57" i="51"/>
  <c r="AS108" i="51"/>
  <c r="BJ119" i="51"/>
  <c r="AT112" i="51"/>
  <c r="BL122" i="51"/>
  <c r="BU133" i="51"/>
  <c r="BZ144" i="51"/>
  <c r="CR154" i="51"/>
  <c r="CZ166" i="51"/>
  <c r="AV115" i="51"/>
  <c r="BN125" i="51"/>
  <c r="BW136" i="51"/>
  <c r="CB147" i="51"/>
  <c r="CT157" i="51"/>
  <c r="AR104" i="51"/>
  <c r="BX140" i="51"/>
  <c r="CU161" i="51"/>
  <c r="BZ135" i="51"/>
  <c r="CR157" i="51"/>
  <c r="BM123" i="51"/>
  <c r="CK151" i="51"/>
  <c r="BB118" i="51"/>
  <c r="CC148" i="51"/>
  <c r="AR110" i="51"/>
  <c r="BH39" i="51"/>
  <c r="BC37" i="51"/>
  <c r="BH33" i="51"/>
  <c r="AZ30" i="51"/>
  <c r="BI41" i="51"/>
  <c r="BU51" i="51"/>
  <c r="CD62" i="51"/>
  <c r="CV72" i="51"/>
  <c r="BM44" i="51"/>
  <c r="BV55" i="51"/>
  <c r="CN65" i="51"/>
  <c r="CS76" i="51"/>
  <c r="CG57" i="51"/>
  <c r="CL68" i="51"/>
  <c r="CU79" i="51"/>
  <c r="BU50" i="51"/>
  <c r="BZ61" i="51"/>
  <c r="CR71" i="51"/>
  <c r="CZ83" i="51"/>
  <c r="BQ38" i="51"/>
  <c r="BU35" i="51"/>
  <c r="BP33" i="51"/>
  <c r="BH30" i="51"/>
  <c r="BZ40" i="51"/>
  <c r="CC51" i="51"/>
  <c r="CU61" i="51"/>
  <c r="CC44" i="51"/>
  <c r="CL55" i="51"/>
  <c r="CQ66" i="51"/>
  <c r="BZ48" i="51"/>
  <c r="CR58" i="51"/>
  <c r="CZ70" i="51"/>
  <c r="CM52" i="51"/>
  <c r="CR63" i="51"/>
  <c r="AW71" i="51"/>
  <c r="BA83" i="51"/>
  <c r="BA76" i="51"/>
  <c r="BJ87" i="51"/>
  <c r="AX80" i="51"/>
  <c r="AT73" i="51"/>
  <c r="BG84" i="51"/>
  <c r="BN95" i="51"/>
  <c r="CF105" i="51"/>
  <c r="CK116" i="51"/>
  <c r="CT127" i="51"/>
  <c r="BP94" i="51"/>
  <c r="BY105" i="51"/>
  <c r="CQ115" i="51"/>
  <c r="CV126" i="51"/>
  <c r="BL91" i="51"/>
  <c r="BU102" i="51"/>
  <c r="CM112" i="51"/>
  <c r="CR123" i="51"/>
  <c r="CY133" i="51"/>
  <c r="DA136" i="51"/>
  <c r="DA135" i="51"/>
  <c r="AR70" i="51"/>
  <c r="AT87" i="51"/>
  <c r="AV83" i="51"/>
  <c r="BJ95" i="51"/>
  <c r="BX117" i="51"/>
  <c r="CP127" i="51"/>
  <c r="BA93" i="51"/>
  <c r="BS103" i="51"/>
  <c r="BX114" i="51"/>
  <c r="CG125" i="51"/>
  <c r="CY135" i="51"/>
  <c r="AZ92" i="51"/>
  <c r="BD99" i="51"/>
  <c r="BV109" i="51"/>
  <c r="CE120" i="51"/>
  <c r="CJ131" i="51"/>
  <c r="DA142" i="51"/>
  <c r="CF116" i="51"/>
  <c r="BN98" i="51"/>
  <c r="CQ138" i="51"/>
  <c r="CJ120" i="51"/>
  <c r="BK105" i="51"/>
  <c r="DA140" i="51"/>
  <c r="BE42" i="51"/>
  <c r="AS32" i="51"/>
  <c r="AY35" i="51"/>
  <c r="BJ46" i="51"/>
  <c r="BX68" i="51"/>
  <c r="CP78" i="51"/>
  <c r="AZ45" i="51"/>
  <c r="BR55" i="51"/>
  <c r="BW66" i="51"/>
  <c r="CF77" i="51"/>
  <c r="CX87" i="51"/>
  <c r="BL54" i="51"/>
  <c r="BU65" i="51"/>
  <c r="CM75" i="51"/>
  <c r="CR86" i="51"/>
  <c r="BT63" i="51"/>
  <c r="CC74" i="51"/>
  <c r="CU84" i="51"/>
  <c r="CY98" i="51"/>
  <c r="CQ88" i="51"/>
  <c r="CZ96" i="51"/>
  <c r="AV101" i="51"/>
  <c r="BN111" i="51"/>
  <c r="BS122" i="51"/>
  <c r="CB133" i="51"/>
  <c r="BD102" i="51"/>
  <c r="BM113" i="51"/>
  <c r="BU121" i="51"/>
  <c r="CB126" i="51"/>
  <c r="BZ132" i="51"/>
  <c r="CK137" i="51"/>
  <c r="CR142" i="51"/>
  <c r="CP148" i="51"/>
  <c r="CZ154" i="51"/>
  <c r="AT97" i="51"/>
  <c r="AV103" i="51"/>
  <c r="BG108" i="51"/>
  <c r="BN113" i="51"/>
  <c r="BL119" i="51"/>
  <c r="BW124" i="51"/>
  <c r="CD129" i="51"/>
  <c r="CB135" i="51"/>
  <c r="CM140" i="51"/>
  <c r="CT145" i="51"/>
  <c r="CR151" i="51"/>
  <c r="AR92" i="51"/>
  <c r="BK109" i="51"/>
  <c r="CC131" i="51"/>
  <c r="CO143" i="51"/>
  <c r="CY157" i="51"/>
  <c r="BT116" i="51"/>
  <c r="CF137" i="51"/>
  <c r="CO148" i="51"/>
  <c r="AR89" i="51"/>
  <c r="BR114" i="51"/>
  <c r="CK135" i="51"/>
  <c r="CT146" i="51"/>
  <c r="AW95" i="51"/>
  <c r="CG136" i="51"/>
  <c r="CP147" i="51"/>
  <c r="AS42" i="51"/>
  <c r="AT50" i="51"/>
  <c r="BA55" i="51"/>
  <c r="BL60" i="51"/>
  <c r="BJ66" i="51"/>
  <c r="BQ71" i="51"/>
  <c r="CB76" i="51"/>
  <c r="BZ82" i="51"/>
  <c r="CG87" i="51"/>
  <c r="AS52" i="51"/>
  <c r="BD57" i="51"/>
  <c r="BK62" i="51"/>
  <c r="BI68" i="51"/>
  <c r="BT73" i="51"/>
  <c r="CA78" i="51"/>
  <c r="BY84" i="51"/>
  <c r="AU47" i="51"/>
  <c r="BA53" i="51"/>
  <c r="BH58" i="51"/>
  <c r="BF64" i="51"/>
  <c r="BQ69" i="51"/>
  <c r="BX74" i="51"/>
  <c r="BV80" i="51"/>
  <c r="CG85" i="51"/>
  <c r="AX49" i="51"/>
  <c r="AZ55" i="51"/>
  <c r="BK60" i="51"/>
  <c r="BI66" i="51"/>
  <c r="BP71" i="51"/>
  <c r="CA76" i="51"/>
  <c r="AS112" i="51"/>
  <c r="BD117" i="51"/>
  <c r="BK122" i="51"/>
  <c r="BI128" i="51"/>
  <c r="BT133" i="51"/>
  <c r="AW109" i="51"/>
  <c r="AY115" i="51"/>
  <c r="BF120" i="51"/>
  <c r="BQ125" i="51"/>
  <c r="BV136" i="51"/>
  <c r="CG141" i="51"/>
  <c r="CE147" i="51"/>
  <c r="CL152" i="51"/>
  <c r="CW157" i="51"/>
  <c r="CU163" i="51"/>
  <c r="AU104" i="51"/>
  <c r="BC112" i="51"/>
  <c r="BA118" i="51"/>
  <c r="BH123" i="51"/>
  <c r="BS128" i="51"/>
  <c r="BQ134" i="51"/>
  <c r="BX139" i="51"/>
  <c r="CI144" i="51"/>
  <c r="CG150" i="51"/>
  <c r="CN155" i="51"/>
  <c r="CY160" i="51"/>
  <c r="CV167" i="51"/>
  <c r="AZ116" i="51"/>
  <c r="BY135" i="51"/>
  <c r="CH146" i="51"/>
  <c r="CV156" i="51"/>
  <c r="AS107" i="51"/>
  <c r="BK129" i="51"/>
  <c r="BW142" i="51"/>
  <c r="CK152" i="51"/>
  <c r="CT163" i="51"/>
  <c r="BB114" i="51"/>
  <c r="BX136" i="51"/>
  <c r="CL146" i="51"/>
  <c r="CU157" i="51"/>
  <c r="AX106" i="51"/>
  <c r="BS129" i="51"/>
  <c r="CD143" i="51"/>
  <c r="CR153" i="51"/>
  <c r="DA164" i="51"/>
  <c r="BD31" i="51"/>
  <c r="BB37" i="51"/>
  <c r="BM42" i="51"/>
  <c r="BJ34" i="51"/>
  <c r="BH40" i="51"/>
  <c r="BB31" i="51"/>
  <c r="BI36" i="51"/>
  <c r="BG42" i="51"/>
  <c r="BE33" i="51"/>
  <c r="BL38" i="51"/>
  <c r="BP43" i="51"/>
  <c r="BZ54" i="51"/>
  <c r="CG59" i="51"/>
  <c r="CE65" i="51"/>
  <c r="CP70" i="51"/>
  <c r="CW75" i="51"/>
  <c r="CX82" i="51"/>
  <c r="BR47" i="51"/>
  <c r="BY52" i="51"/>
  <c r="BW58" i="51"/>
  <c r="CH63" i="51"/>
  <c r="CO68" i="51"/>
  <c r="CM74" i="51"/>
  <c r="CX79" i="51"/>
  <c r="BR44" i="51"/>
  <c r="BP50" i="51"/>
  <c r="CA55" i="51"/>
  <c r="CH60" i="51"/>
  <c r="CF66" i="51"/>
  <c r="CQ71" i="51"/>
  <c r="CX76" i="51"/>
  <c r="CX84" i="51"/>
  <c r="BV53" i="51"/>
  <c r="CG58" i="51"/>
  <c r="CE64" i="51"/>
  <c r="CL69" i="51"/>
  <c r="CW74" i="51"/>
  <c r="CU80" i="51"/>
  <c r="BM30" i="51"/>
  <c r="BT35" i="51"/>
  <c r="BR41" i="51"/>
  <c r="BZ38" i="51"/>
  <c r="BJ31" i="51"/>
  <c r="BQ36" i="51"/>
  <c r="CB41" i="51"/>
  <c r="BM33" i="51"/>
  <c r="BT38" i="51"/>
  <c r="CE43" i="51"/>
  <c r="CJ48" i="51"/>
  <c r="CH54" i="51"/>
  <c r="CO59" i="51"/>
  <c r="CZ64" i="51"/>
  <c r="CZ72" i="51"/>
  <c r="CH47" i="51"/>
  <c r="CF53" i="51"/>
  <c r="CM58" i="51"/>
  <c r="CX63" i="51"/>
  <c r="CZ69" i="51"/>
  <c r="CG45" i="51"/>
  <c r="CE51" i="51"/>
  <c r="CL56" i="51"/>
  <c r="CW61" i="51"/>
  <c r="CU67" i="51"/>
  <c r="BV45" i="51"/>
  <c r="CG50" i="51"/>
  <c r="CN55" i="51"/>
  <c r="CL61" i="51"/>
  <c r="CW66" i="51"/>
  <c r="CZ75" i="51"/>
  <c r="AT74" i="51"/>
  <c r="BA79" i="51"/>
  <c r="BL84" i="51"/>
  <c r="AS72" i="51"/>
  <c r="AY78" i="51"/>
  <c r="BJ83" i="51"/>
  <c r="AS69" i="51"/>
  <c r="AX76" i="51"/>
  <c r="BI81" i="51"/>
  <c r="BG87" i="51"/>
  <c r="AV75" i="51"/>
  <c r="BG80" i="51"/>
  <c r="BE86" i="51"/>
  <c r="BN91" i="51"/>
  <c r="BU96" i="51"/>
  <c r="BS102" i="51"/>
  <c r="CD107" i="51"/>
  <c r="CK112" i="51"/>
  <c r="CI118" i="51"/>
  <c r="CT123" i="51"/>
  <c r="CV129" i="51"/>
  <c r="BP90" i="51"/>
  <c r="BN96" i="51"/>
  <c r="BY101" i="51"/>
  <c r="CF106" i="51"/>
  <c r="CD112" i="51"/>
  <c r="CO117" i="51"/>
  <c r="CV122" i="51"/>
  <c r="CX128" i="51"/>
  <c r="BM91" i="51"/>
  <c r="BJ93" i="51"/>
  <c r="BU98" i="51"/>
  <c r="CB103" i="51"/>
  <c r="BZ109" i="51"/>
  <c r="CK114" i="51"/>
  <c r="CR119" i="51"/>
  <c r="CP125" i="51"/>
  <c r="CZ131" i="51"/>
  <c r="BN94" i="51"/>
  <c r="CP114" i="51"/>
  <c r="BU95" i="51"/>
  <c r="CM117" i="51"/>
  <c r="BV94" i="51"/>
  <c r="CN116" i="51"/>
  <c r="BP96" i="51"/>
  <c r="CR116" i="51"/>
  <c r="AT82" i="51"/>
  <c r="AS80" i="51"/>
  <c r="BA88" i="51"/>
  <c r="AU87" i="51"/>
  <c r="AS86" i="51"/>
  <c r="AW92" i="51"/>
  <c r="BH97" i="51"/>
  <c r="BM108" i="51"/>
  <c r="BX113" i="51"/>
  <c r="CE118" i="51"/>
  <c r="CC124" i="51"/>
  <c r="CN129" i="51"/>
  <c r="BA89" i="51"/>
  <c r="BH94" i="51"/>
  <c r="BF100" i="51"/>
  <c r="BQ105" i="51"/>
  <c r="BX110" i="51"/>
  <c r="BV116" i="51"/>
  <c r="CG121" i="51"/>
  <c r="CN126" i="51"/>
  <c r="CL132" i="51"/>
  <c r="CW137" i="51"/>
  <c r="CZ146" i="51"/>
  <c r="AW90" i="51"/>
  <c r="BD95" i="51"/>
  <c r="BM106" i="51"/>
  <c r="BT111" i="51"/>
  <c r="CE116" i="51"/>
  <c r="CC122" i="51"/>
  <c r="CJ127" i="51"/>
  <c r="CU132" i="51"/>
  <c r="CS138" i="51"/>
  <c r="DA146" i="51"/>
  <c r="BI103" i="51"/>
  <c r="CK123" i="51"/>
  <c r="DA139" i="51"/>
  <c r="BS105" i="51"/>
  <c r="CK127" i="51"/>
  <c r="CU142" i="51"/>
  <c r="BM107" i="51"/>
  <c r="CO127" i="51"/>
  <c r="DA143" i="51"/>
  <c r="BZ110" i="51"/>
  <c r="CR132" i="51"/>
  <c r="DA148" i="51"/>
  <c r="BA38" i="51"/>
  <c r="AT34" i="51"/>
  <c r="BD40" i="51"/>
  <c r="AS36" i="51"/>
  <c r="AY42" i="51"/>
  <c r="BA37" i="51"/>
  <c r="BC43" i="51"/>
  <c r="BH48" i="51"/>
  <c r="BM59" i="51"/>
  <c r="BX64" i="51"/>
  <c r="CE69" i="51"/>
  <c r="CC75" i="51"/>
  <c r="CN80" i="51"/>
  <c r="CU85" i="51"/>
  <c r="BG46" i="51"/>
  <c r="BE52" i="51"/>
  <c r="BP57" i="51"/>
  <c r="BW62" i="51"/>
  <c r="BU68" i="51"/>
  <c r="CF73" i="51"/>
  <c r="CM78" i="51"/>
  <c r="CK84" i="51"/>
  <c r="BE45" i="51"/>
  <c r="BL50" i="51"/>
  <c r="BJ56" i="51"/>
  <c r="BU61" i="51"/>
  <c r="CB66" i="51"/>
  <c r="BZ72" i="51"/>
  <c r="CK77" i="51"/>
  <c r="CR82" i="51"/>
  <c r="AV43" i="51"/>
  <c r="BB49" i="51"/>
  <c r="BM54" i="51"/>
  <c r="BT59" i="51"/>
  <c r="BR65" i="51"/>
  <c r="CC70" i="51"/>
  <c r="CJ75" i="51"/>
  <c r="CH81" i="51"/>
  <c r="CS86" i="51"/>
  <c r="CS92" i="51"/>
  <c r="CS89" i="51"/>
  <c r="DA97" i="51"/>
  <c r="CX89" i="51"/>
  <c r="CX97" i="51"/>
  <c r="AR34" i="51"/>
  <c r="AY98" i="51"/>
  <c r="AW104" i="51"/>
  <c r="BH109" i="51"/>
  <c r="BM120" i="51"/>
  <c r="BX125" i="51"/>
  <c r="CE130" i="51"/>
  <c r="AS93" i="51"/>
  <c r="AX100" i="51"/>
  <c r="BI105" i="51"/>
  <c r="BG111" i="51"/>
  <c r="BN116" i="51"/>
  <c r="BY121" i="51"/>
  <c r="BW127" i="51"/>
  <c r="CD132" i="51"/>
  <c r="CO137" i="51"/>
  <c r="CM143" i="51"/>
  <c r="CT148" i="51"/>
  <c r="CY155" i="51"/>
  <c r="AX97" i="51"/>
  <c r="AZ103" i="51"/>
  <c r="BK108" i="51"/>
  <c r="BI114" i="51"/>
  <c r="BP119" i="51"/>
  <c r="CA124" i="51"/>
  <c r="BY130" i="51"/>
  <c r="CF135" i="51"/>
  <c r="CQ140" i="51"/>
  <c r="CO146" i="51"/>
  <c r="CV151" i="51"/>
  <c r="AR96" i="51"/>
  <c r="BN110" i="51"/>
  <c r="CF132" i="51"/>
  <c r="CR144" i="51"/>
  <c r="AU97" i="51"/>
  <c r="BM119" i="51"/>
  <c r="CN137" i="51"/>
  <c r="CW148" i="51"/>
  <c r="AS95" i="51"/>
  <c r="BK117" i="51"/>
  <c r="CF136" i="51"/>
  <c r="CO147" i="51"/>
  <c r="AZ96" i="51"/>
  <c r="BR118" i="51"/>
  <c r="CJ137" i="51"/>
  <c r="CX147" i="51"/>
  <c r="AT42" i="51"/>
  <c r="AX50" i="51"/>
  <c r="BE55" i="51"/>
  <c r="BC61" i="51"/>
  <c r="BN66" i="51"/>
  <c r="BU71" i="51"/>
  <c r="BS77" i="51"/>
  <c r="CD82" i="51"/>
  <c r="CK87" i="51"/>
  <c r="AW52" i="51"/>
  <c r="BH57" i="51"/>
  <c r="BF63" i="51"/>
  <c r="BM68" i="51"/>
  <c r="BX73" i="51"/>
  <c r="BV79" i="51"/>
  <c r="CC84" i="51"/>
  <c r="AY47" i="51"/>
  <c r="BE53" i="51"/>
  <c r="BC59" i="51"/>
  <c r="BJ64" i="51"/>
  <c r="BU69" i="51"/>
  <c r="BS75" i="51"/>
  <c r="BZ80" i="51"/>
  <c r="CK85" i="51"/>
  <c r="AS50" i="51"/>
  <c r="BD55" i="51"/>
  <c r="BB61" i="51"/>
  <c r="BM66" i="51"/>
  <c r="BT71" i="51"/>
  <c r="BR77" i="51"/>
  <c r="CC82" i="51"/>
  <c r="CJ87" i="51"/>
  <c r="CI84" i="51"/>
  <c r="CO92" i="51"/>
  <c r="CM98" i="51"/>
  <c r="CX103" i="51"/>
  <c r="CL88" i="51"/>
  <c r="CJ94" i="51"/>
  <c r="CU99" i="51"/>
  <c r="DA105" i="51"/>
  <c r="CE88" i="51"/>
  <c r="CL93" i="51"/>
  <c r="CW98" i="51"/>
  <c r="CU104" i="51"/>
  <c r="CE89" i="51"/>
  <c r="CR92" i="51"/>
  <c r="CR96" i="51"/>
  <c r="CR100" i="51"/>
  <c r="AU61" i="51"/>
  <c r="BF66" i="51"/>
  <c r="BD72" i="51"/>
  <c r="BK77" i="51"/>
  <c r="BV82" i="51"/>
  <c r="AT55" i="51"/>
  <c r="AW64" i="51"/>
  <c r="BH69" i="51"/>
  <c r="BF75" i="51"/>
  <c r="BM80" i="51"/>
  <c r="BX85" i="51"/>
  <c r="AX60" i="51"/>
  <c r="AZ66" i="51"/>
  <c r="BK71" i="51"/>
  <c r="BI77" i="51"/>
  <c r="BP82" i="51"/>
  <c r="CA87" i="51"/>
  <c r="AU64" i="51"/>
  <c r="BB69" i="51"/>
  <c r="BM74" i="51"/>
  <c r="BK80" i="51"/>
  <c r="BR85" i="51"/>
  <c r="CA90" i="51"/>
  <c r="BY96" i="51"/>
  <c r="CJ101" i="51"/>
  <c r="CQ106" i="51"/>
  <c r="CO112" i="51"/>
  <c r="CU118" i="51"/>
  <c r="CB90" i="51"/>
  <c r="BZ96" i="51"/>
  <c r="CK101" i="51"/>
  <c r="CR106" i="51"/>
  <c r="CP112" i="51"/>
  <c r="CZ118" i="51"/>
  <c r="CA88" i="51"/>
  <c r="BY94" i="51"/>
  <c r="CF99" i="51"/>
  <c r="CQ104" i="51"/>
  <c r="CO110" i="51"/>
  <c r="CV115" i="51"/>
  <c r="AR60" i="51"/>
  <c r="CO103" i="51"/>
  <c r="CD98" i="51"/>
  <c r="AR58" i="51"/>
  <c r="CO111" i="51"/>
  <c r="CK103" i="51"/>
  <c r="AQ32" i="51"/>
  <c r="AQ90" i="51"/>
  <c r="AQ67" i="51"/>
  <c r="AQ53" i="51"/>
  <c r="AQ118" i="51"/>
  <c r="AQ158" i="51"/>
  <c r="AQ150" i="51"/>
  <c r="AQ124" i="51"/>
  <c r="AQ172" i="51"/>
  <c r="BZ77" i="51"/>
  <c r="CG88" i="51"/>
  <c r="CM94" i="51"/>
  <c r="CX99" i="51"/>
  <c r="CZ105" i="51"/>
  <c r="CJ90" i="51"/>
  <c r="CU95" i="51"/>
  <c r="CS101" i="51"/>
  <c r="DA109" i="51"/>
  <c r="CL89" i="51"/>
  <c r="CJ95" i="51"/>
  <c r="CU100" i="51"/>
  <c r="DA106" i="51"/>
  <c r="CN92" i="51"/>
  <c r="CW99" i="51"/>
  <c r="CW103" i="51"/>
  <c r="CZ108" i="51"/>
  <c r="AS63" i="51"/>
  <c r="BD68" i="51"/>
  <c r="BK73" i="51"/>
  <c r="BI79" i="51"/>
  <c r="BT84" i="51"/>
  <c r="AX59" i="51"/>
  <c r="AU66" i="51"/>
  <c r="BF71" i="51"/>
  <c r="BM76" i="51"/>
  <c r="BK82" i="51"/>
  <c r="BV87" i="51"/>
  <c r="AZ62" i="51"/>
  <c r="AX68" i="51"/>
  <c r="BI73" i="51"/>
  <c r="BP78" i="51"/>
  <c r="BN84" i="51"/>
  <c r="AW58" i="51"/>
  <c r="BB65" i="51"/>
  <c r="AZ71" i="51"/>
  <c r="BK76" i="51"/>
  <c r="BR81" i="51"/>
  <c r="BP87" i="51"/>
  <c r="BY92" i="51"/>
  <c r="CJ97" i="51"/>
  <c r="CH103" i="51"/>
  <c r="CO108" i="51"/>
  <c r="CZ113" i="51"/>
  <c r="CZ121" i="51"/>
  <c r="BZ92" i="51"/>
  <c r="CK97" i="51"/>
  <c r="CI103" i="51"/>
  <c r="CP108" i="51"/>
  <c r="DA113" i="51"/>
  <c r="AR55" i="51"/>
  <c r="BY90" i="51"/>
  <c r="CF95" i="51"/>
  <c r="CD101" i="51"/>
  <c r="CO106" i="51"/>
  <c r="CV111" i="51"/>
  <c r="CX117" i="51"/>
  <c r="CD90" i="51"/>
  <c r="CT110" i="51"/>
  <c r="CI105" i="51"/>
  <c r="CB96" i="51"/>
  <c r="CW119" i="51"/>
  <c r="CP110" i="51"/>
  <c r="AQ109" i="51"/>
  <c r="AQ94" i="51"/>
  <c r="AQ72" i="51"/>
  <c r="AQ79" i="51"/>
  <c r="AQ52" i="51"/>
  <c r="AQ131" i="51"/>
  <c r="AQ154" i="51"/>
  <c r="AQ129" i="51"/>
  <c r="AQ121" i="51"/>
  <c r="CE80" i="51"/>
  <c r="CM90" i="51"/>
  <c r="CK96" i="51"/>
  <c r="CV101" i="51"/>
  <c r="DA108" i="51"/>
  <c r="CH92" i="51"/>
  <c r="CS97" i="51"/>
  <c r="CZ102" i="51"/>
  <c r="CF88" i="51"/>
  <c r="CJ91" i="51"/>
  <c r="CU96" i="51"/>
  <c r="CS102" i="51"/>
  <c r="DA110" i="51"/>
  <c r="CS99" i="51"/>
  <c r="DA111" i="51"/>
  <c r="CJ92" i="51"/>
  <c r="AT54" i="51"/>
  <c r="AW63" i="51"/>
  <c r="BH68" i="51"/>
  <c r="BF74" i="51"/>
  <c r="BM79" i="51"/>
  <c r="BX84" i="51"/>
  <c r="AS60" i="51"/>
  <c r="AY66" i="51"/>
  <c r="BJ71" i="51"/>
  <c r="BH77" i="51"/>
  <c r="BZ87" i="51"/>
  <c r="AU63" i="51"/>
  <c r="BB68" i="51"/>
  <c r="BM73" i="51"/>
  <c r="BK79" i="51"/>
  <c r="BR84" i="51"/>
  <c r="AV59" i="51"/>
  <c r="AW66" i="51"/>
  <c r="BD71" i="51"/>
  <c r="BM82" i="51"/>
  <c r="BT87" i="51"/>
  <c r="CC92" i="51"/>
  <c r="CA98" i="51"/>
  <c r="CL103" i="51"/>
  <c r="CS108" i="51"/>
  <c r="CQ114" i="51"/>
  <c r="CY122" i="51"/>
  <c r="CD92" i="51"/>
  <c r="CB98" i="51"/>
  <c r="CM103" i="51"/>
  <c r="CT108" i="51"/>
  <c r="CR114" i="51"/>
  <c r="AR59" i="51"/>
  <c r="CC90" i="51"/>
  <c r="CA96" i="51"/>
  <c r="CH101" i="51"/>
  <c r="CS106" i="51"/>
  <c r="CQ112" i="51"/>
  <c r="CW118" i="51"/>
  <c r="BY91" i="51"/>
  <c r="CW111" i="51"/>
  <c r="CL106" i="51"/>
  <c r="CE97" i="51"/>
  <c r="CZ120" i="51"/>
  <c r="CS111" i="51"/>
  <c r="AQ31" i="51"/>
  <c r="AQ107" i="51"/>
  <c r="AQ112" i="51"/>
  <c r="AQ78" i="51"/>
  <c r="AQ49" i="51"/>
  <c r="AQ59" i="51"/>
  <c r="AQ167" i="51"/>
  <c r="AQ122" i="51"/>
  <c r="AQ125" i="51"/>
  <c r="AQ168" i="51"/>
  <c r="CB87" i="51"/>
  <c r="CR93" i="51"/>
  <c r="CP99" i="51"/>
  <c r="DA104" i="51"/>
  <c r="CO89" i="51"/>
  <c r="CM95" i="51"/>
  <c r="CT100" i="51"/>
  <c r="CY107" i="51"/>
  <c r="CD89" i="51"/>
  <c r="CO94" i="51"/>
  <c r="CV99" i="51"/>
  <c r="CX105" i="51"/>
  <c r="CG91" i="51"/>
  <c r="CQ97" i="51"/>
  <c r="CQ101" i="51"/>
  <c r="DA103" i="51"/>
  <c r="AZ60" i="51"/>
  <c r="BB66" i="51"/>
  <c r="BI71" i="51"/>
  <c r="BG77" i="51"/>
  <c r="BR82" i="51"/>
  <c r="BY87" i="51"/>
  <c r="AS64" i="51"/>
  <c r="BD69" i="51"/>
  <c r="BK74" i="51"/>
  <c r="BI80" i="51"/>
  <c r="BT85" i="51"/>
  <c r="AT60" i="51"/>
  <c r="AV66" i="51"/>
  <c r="BG71" i="51"/>
  <c r="BN76" i="51"/>
  <c r="BL82" i="51"/>
  <c r="BW87" i="51"/>
  <c r="AZ63" i="51"/>
  <c r="AX69" i="51"/>
  <c r="BI74" i="51"/>
  <c r="BP79" i="51"/>
  <c r="BN85" i="51"/>
  <c r="BW90" i="51"/>
  <c r="CH95" i="51"/>
  <c r="CF101" i="51"/>
  <c r="CM106" i="51"/>
  <c r="CX111" i="51"/>
  <c r="CZ117" i="51"/>
  <c r="BX90" i="51"/>
  <c r="CI95" i="51"/>
  <c r="CG101" i="51"/>
  <c r="CN106" i="51"/>
  <c r="CY111" i="51"/>
  <c r="CV118" i="51"/>
  <c r="BW88" i="51"/>
  <c r="CD93" i="51"/>
  <c r="CB99" i="51"/>
  <c r="CM104" i="51"/>
  <c r="CT109" i="51"/>
  <c r="CR115" i="51"/>
  <c r="AR56" i="51"/>
  <c r="CL102" i="51"/>
  <c r="CA97" i="51"/>
  <c r="CY121" i="51"/>
  <c r="CV108" i="51"/>
  <c r="CH102" i="51"/>
  <c r="AQ114" i="51"/>
  <c r="AQ104" i="51"/>
  <c r="AQ95" i="51"/>
  <c r="AQ74" i="51"/>
  <c r="AQ60" i="51"/>
  <c r="AQ147" i="51"/>
  <c r="AQ164" i="51"/>
  <c r="AQ136" i="51"/>
  <c r="CD39" i="51"/>
  <c r="CT56" i="51"/>
  <c r="AU143" i="51"/>
  <c r="BH158" i="51"/>
  <c r="BJ168" i="51"/>
  <c r="AX129" i="51"/>
  <c r="BS140" i="51"/>
  <c r="CA148" i="51"/>
  <c r="BL155" i="51"/>
  <c r="AX161" i="51"/>
  <c r="BA166" i="51"/>
  <c r="CK170" i="51"/>
  <c r="BF134" i="51"/>
  <c r="BA151" i="51"/>
  <c r="BZ162" i="51"/>
  <c r="BJ135" i="51"/>
  <c r="BE152" i="51"/>
  <c r="CD163" i="51"/>
  <c r="CW172" i="51"/>
  <c r="BM143" i="51"/>
  <c r="CJ156" i="51"/>
  <c r="CM165" i="51"/>
  <c r="BV170" i="51"/>
  <c r="AX122" i="51"/>
  <c r="BM140" i="51"/>
  <c r="BU148" i="51"/>
  <c r="BJ155" i="51"/>
  <c r="AV161" i="51"/>
  <c r="BC166" i="51"/>
  <c r="CM170" i="51"/>
  <c r="BW169" i="51"/>
  <c r="BT129" i="51"/>
  <c r="CE143" i="51"/>
  <c r="BF125" i="51"/>
  <c r="CZ171" i="51"/>
  <c r="CT155" i="51"/>
  <c r="CE146" i="51"/>
  <c r="BC34" i="51"/>
  <c r="CL62" i="51"/>
  <c r="CI66" i="51"/>
  <c r="CK69" i="51"/>
  <c r="CQ72" i="51"/>
  <c r="BR35" i="51"/>
  <c r="CD46" i="51"/>
  <c r="CV68" i="51"/>
  <c r="CR61" i="51"/>
  <c r="CF54" i="51"/>
  <c r="CA48" i="51"/>
  <c r="CW70" i="51"/>
  <c r="AU70" i="51"/>
  <c r="AY75" i="51"/>
  <c r="BD79" i="51"/>
  <c r="BT101" i="51"/>
  <c r="CQ122" i="51"/>
  <c r="BV100" i="51"/>
  <c r="CW121" i="51"/>
  <c r="BR97" i="51"/>
  <c r="CS118" i="51"/>
  <c r="CG111" i="51"/>
  <c r="CE113" i="51"/>
  <c r="BA87" i="51"/>
  <c r="AX91" i="51"/>
  <c r="BU112" i="51"/>
  <c r="CV133" i="51"/>
  <c r="BY109" i="51"/>
  <c r="CM131" i="51"/>
  <c r="BE94" i="51"/>
  <c r="CB115" i="51"/>
  <c r="CP137" i="51"/>
  <c r="CU137" i="51"/>
  <c r="BN102" i="51"/>
  <c r="CI129" i="51"/>
  <c r="BA39" i="51"/>
  <c r="AZ42" i="51"/>
  <c r="BU63" i="51"/>
  <c r="CV84" i="51"/>
  <c r="BX61" i="51"/>
  <c r="CL83" i="51"/>
  <c r="BR60" i="51"/>
  <c r="CS81" i="51"/>
  <c r="BU58" i="51"/>
  <c r="CI80" i="51"/>
  <c r="CZ94" i="51"/>
  <c r="AT95" i="51"/>
  <c r="BT117" i="51"/>
  <c r="BA97" i="51"/>
  <c r="BS119" i="51"/>
  <c r="CP140" i="51"/>
  <c r="AT101" i="51"/>
  <c r="BU122" i="51"/>
  <c r="CR143" i="51"/>
  <c r="BU123" i="51"/>
  <c r="CD130" i="51"/>
  <c r="CB128" i="51"/>
  <c r="BY131" i="51"/>
  <c r="BF54" i="51"/>
  <c r="BT76" i="51"/>
  <c r="BE56" i="51"/>
  <c r="BS78" i="51"/>
  <c r="AZ58" i="51"/>
  <c r="CA79" i="51"/>
  <c r="BC60" i="51"/>
  <c r="BZ81" i="51"/>
  <c r="BF119" i="51"/>
  <c r="BC111" i="51"/>
  <c r="BQ133" i="51"/>
  <c r="CN154" i="51"/>
  <c r="AY116" i="51"/>
  <c r="BV137" i="51"/>
  <c r="CW158" i="51"/>
  <c r="CD142" i="51"/>
  <c r="BS138" i="51"/>
  <c r="BL128" i="51"/>
  <c r="BK121" i="51"/>
  <c r="AV31" i="51"/>
  <c r="BI39" i="51"/>
  <c r="BF32" i="51"/>
  <c r="CA53" i="51"/>
  <c r="CO75" i="51"/>
  <c r="CB57" i="51"/>
  <c r="CY78" i="51"/>
  <c r="BZ60" i="51"/>
  <c r="CZ82" i="51"/>
  <c r="CF63" i="51"/>
  <c r="BH31" i="51"/>
  <c r="BU39" i="51"/>
  <c r="BU33" i="51"/>
  <c r="CP54" i="51"/>
  <c r="CC48" i="51"/>
  <c r="CY70" i="51"/>
  <c r="CR62" i="51"/>
  <c r="CM56" i="51"/>
  <c r="AV76" i="51"/>
  <c r="BA80" i="51"/>
  <c r="BK83" i="51"/>
  <c r="BE88" i="51"/>
  <c r="CF109" i="51"/>
  <c r="DA132" i="51"/>
  <c r="CH108" i="51"/>
  <c r="CX132" i="51"/>
  <c r="CD105" i="51"/>
  <c r="CR127" i="51"/>
  <c r="CC103" i="51"/>
  <c r="BX104" i="51"/>
  <c r="AV82" i="51"/>
  <c r="BJ99" i="51"/>
  <c r="CG120" i="51"/>
  <c r="BJ96" i="51"/>
  <c r="BX118" i="51"/>
  <c r="CY139" i="51"/>
  <c r="BQ102" i="51"/>
  <c r="CE124" i="51"/>
  <c r="BF90" i="51"/>
  <c r="CA113" i="51"/>
  <c r="CX134" i="51"/>
  <c r="AT33" i="51"/>
  <c r="AT39" i="51"/>
  <c r="BJ50" i="51"/>
  <c r="CG71" i="51"/>
  <c r="BI48" i="51"/>
  <c r="BW70" i="51"/>
  <c r="CM86" i="51"/>
  <c r="BR56" i="51"/>
  <c r="CE71" i="51"/>
  <c r="CT84" i="51"/>
  <c r="BH55" i="51"/>
  <c r="CD69" i="51"/>
  <c r="CJ83" i="51"/>
  <c r="DA89" i="51"/>
  <c r="CZ95" i="51"/>
  <c r="AX99" i="51"/>
  <c r="BG114" i="51"/>
  <c r="CC128" i="51"/>
  <c r="AW101" i="51"/>
  <c r="BS115" i="51"/>
  <c r="BY129" i="51"/>
  <c r="CQ139" i="51"/>
  <c r="CV150" i="51"/>
  <c r="AU100" i="51"/>
  <c r="BM110" i="51"/>
  <c r="BR121" i="51"/>
  <c r="CA132" i="51"/>
  <c r="CS142" i="51"/>
  <c r="CW154" i="51"/>
  <c r="BV118" i="51"/>
  <c r="CV148" i="51"/>
  <c r="BU127" i="51"/>
  <c r="DA152" i="51"/>
  <c r="BS125" i="51"/>
  <c r="CS151" i="51"/>
  <c r="BZ126" i="51"/>
  <c r="CW152" i="51"/>
  <c r="BC53" i="51"/>
  <c r="BL64" i="51"/>
  <c r="BQ75" i="51"/>
  <c r="CI85" i="51"/>
  <c r="BF55" i="51"/>
  <c r="BK66" i="51"/>
  <c r="BT77" i="51"/>
  <c r="CL87" i="51"/>
  <c r="BA57" i="51"/>
  <c r="BS67" i="51"/>
  <c r="BX78" i="51"/>
  <c r="AW46" i="51"/>
  <c r="AZ59" i="51"/>
  <c r="BR69" i="51"/>
  <c r="AU110" i="51"/>
  <c r="BD121" i="51"/>
  <c r="BV131" i="51"/>
  <c r="BA113" i="51"/>
  <c r="BF124" i="51"/>
  <c r="BX134" i="51"/>
  <c r="CG145" i="51"/>
  <c r="CL156" i="51"/>
  <c r="CZ170" i="51"/>
  <c r="BC116" i="51"/>
  <c r="BH127" i="51"/>
  <c r="BZ137" i="51"/>
  <c r="CI148" i="51"/>
  <c r="CN159" i="51"/>
  <c r="AU109" i="51"/>
  <c r="BY143" i="51"/>
  <c r="CV164" i="51"/>
  <c r="CA138" i="51"/>
  <c r="CX159" i="51"/>
  <c r="CL154" i="51"/>
  <c r="BN122" i="51"/>
  <c r="CI150" i="51"/>
  <c r="AW30" i="51"/>
  <c r="BJ38" i="51"/>
  <c r="BB35" i="51"/>
  <c r="BG31" i="51"/>
  <c r="BL42" i="51"/>
  <c r="CB52" i="51"/>
  <c r="CG63" i="51"/>
  <c r="CP74" i="51"/>
  <c r="BT45" i="51"/>
  <c r="BY56" i="51"/>
  <c r="CH67" i="51"/>
  <c r="CZ77" i="51"/>
  <c r="BR48" i="51"/>
  <c r="CA59" i="51"/>
  <c r="CS69" i="51"/>
  <c r="CW81" i="51"/>
  <c r="BX51" i="51"/>
  <c r="CG62" i="51"/>
  <c r="CL73" i="51"/>
  <c r="CZ87" i="51"/>
  <c r="BT39" i="51"/>
  <c r="BS34" i="51"/>
  <c r="BT42" i="51"/>
  <c r="CJ52" i="51"/>
  <c r="CO63" i="51"/>
  <c r="BW46" i="51"/>
  <c r="CO56" i="51"/>
  <c r="CX67" i="51"/>
  <c r="CG49" i="51"/>
  <c r="CL60" i="51"/>
  <c r="CZ74" i="51"/>
  <c r="CG54" i="51"/>
  <c r="CY64" i="51"/>
  <c r="AY73" i="51"/>
  <c r="BH84" i="51"/>
  <c r="AU78" i="51"/>
  <c r="AT68" i="51"/>
  <c r="BE81" i="51"/>
  <c r="BA74" i="51"/>
  <c r="BJ85" i="51"/>
  <c r="BQ96" i="51"/>
  <c r="BZ107" i="51"/>
  <c r="CR117" i="51"/>
  <c r="DA128" i="51"/>
  <c r="BW95" i="51"/>
  <c r="CB106" i="51"/>
  <c r="CK117" i="51"/>
  <c r="CT128" i="51"/>
  <c r="BS92" i="51"/>
  <c r="BX103" i="51"/>
  <c r="CG114" i="51"/>
  <c r="CY124" i="51"/>
  <c r="BK93" i="51"/>
  <c r="BR94" i="51"/>
  <c r="BS93" i="51"/>
  <c r="BM95" i="51"/>
  <c r="AU81" i="51"/>
  <c r="AW88" i="51"/>
  <c r="AX85" i="51"/>
  <c r="BD97" i="51"/>
  <c r="BV107" i="51"/>
  <c r="CA118" i="51"/>
  <c r="CJ129" i="51"/>
  <c r="BD94" i="51"/>
  <c r="BM105" i="51"/>
  <c r="CE115" i="51"/>
  <c r="CJ126" i="51"/>
  <c r="CS137" i="51"/>
  <c r="BB89" i="51"/>
  <c r="BK100" i="51"/>
  <c r="BP111" i="51"/>
  <c r="CH121" i="51"/>
  <c r="CQ132" i="51"/>
  <c r="CX145" i="51"/>
  <c r="CH122" i="51"/>
  <c r="BP104" i="51"/>
  <c r="CZ141" i="51"/>
  <c r="CL126" i="51"/>
  <c r="BW109" i="51"/>
  <c r="CZ145" i="51"/>
  <c r="AU33" i="51"/>
  <c r="AX35" i="51"/>
  <c r="AW37" i="51"/>
  <c r="BD48" i="51"/>
  <c r="BV58" i="51"/>
  <c r="CA69" i="51"/>
  <c r="CJ80" i="51"/>
  <c r="BC46" i="51"/>
  <c r="BL57" i="51"/>
  <c r="CD67" i="51"/>
  <c r="CI78" i="51"/>
  <c r="BA45" i="51"/>
  <c r="BS55" i="51"/>
  <c r="BX66" i="51"/>
  <c r="CG77" i="51"/>
  <c r="CY87" i="51"/>
  <c r="BI54" i="51"/>
  <c r="CA64" i="51"/>
  <c r="CF75" i="51"/>
  <c r="CO86" i="51"/>
  <c r="CX88" i="51"/>
  <c r="CT89" i="51"/>
  <c r="DA95" i="51"/>
  <c r="AY102" i="51"/>
  <c r="BH113" i="51"/>
  <c r="BZ123" i="51"/>
  <c r="CE134" i="51"/>
  <c r="AX104" i="51"/>
  <c r="BP114" i="51"/>
  <c r="BX122" i="51"/>
  <c r="BV128" i="51"/>
  <c r="CG133" i="51"/>
  <c r="CN138" i="51"/>
  <c r="CL144" i="51"/>
  <c r="CW149" i="51"/>
  <c r="CZ158" i="51"/>
  <c r="BA98" i="51"/>
  <c r="BC104" i="51"/>
  <c r="BJ109" i="51"/>
  <c r="BH115" i="51"/>
  <c r="BS120" i="51"/>
  <c r="BZ125" i="51"/>
  <c r="BX131" i="51"/>
  <c r="CI136" i="51"/>
  <c r="CP141" i="51"/>
  <c r="CN147" i="51"/>
  <c r="CY152" i="51"/>
  <c r="AV92" i="51"/>
  <c r="BM115" i="51"/>
  <c r="CG135" i="51"/>
  <c r="CP146" i="51"/>
  <c r="BD100" i="51"/>
  <c r="BV122" i="51"/>
  <c r="CG140" i="51"/>
  <c r="CU150" i="51"/>
  <c r="BB98" i="51"/>
  <c r="BT120" i="51"/>
  <c r="CL138" i="51"/>
  <c r="CZ148" i="51"/>
  <c r="AY101" i="51"/>
  <c r="BQ123" i="51"/>
  <c r="CH139" i="51"/>
  <c r="CQ150" i="51"/>
  <c r="AS41" i="51"/>
  <c r="AW51" i="51"/>
  <c r="BH56" i="51"/>
  <c r="BF62" i="51"/>
  <c r="BM67" i="51"/>
  <c r="BX72" i="51"/>
  <c r="BV78" i="51"/>
  <c r="CC83" i="51"/>
  <c r="AU46" i="51"/>
  <c r="AZ53" i="51"/>
  <c r="BG58" i="51"/>
  <c r="BE64" i="51"/>
  <c r="BP69" i="51"/>
  <c r="BW74" i="51"/>
  <c r="BU80" i="51"/>
  <c r="CF85" i="51"/>
  <c r="AS49" i="51"/>
  <c r="BD54" i="51"/>
  <c r="BB60" i="51"/>
  <c r="BM65" i="51"/>
  <c r="BT70" i="51"/>
  <c r="BR76" i="51"/>
  <c r="CC81" i="51"/>
  <c r="CJ86" i="51"/>
  <c r="AV51" i="51"/>
  <c r="BG56" i="51"/>
  <c r="BE62" i="51"/>
  <c r="BL67" i="51"/>
  <c r="BW72" i="51"/>
  <c r="AU106" i="51"/>
  <c r="AZ113" i="51"/>
  <c r="BG118" i="51"/>
  <c r="BE124" i="51"/>
  <c r="BP129" i="51"/>
  <c r="BW134" i="51"/>
  <c r="AU111" i="51"/>
  <c r="BB116" i="51"/>
  <c r="BM121" i="51"/>
  <c r="BK127" i="51"/>
  <c r="BR132" i="51"/>
  <c r="CC137" i="51"/>
  <c r="CA143" i="51"/>
  <c r="CH148" i="51"/>
  <c r="CS153" i="51"/>
  <c r="CQ159" i="51"/>
  <c r="CW165" i="51"/>
  <c r="AV107" i="51"/>
  <c r="AW114" i="51"/>
  <c r="BD119" i="51"/>
  <c r="BM130" i="51"/>
  <c r="BT135" i="51"/>
  <c r="CE140" i="51"/>
  <c r="CC146" i="51"/>
  <c r="CJ151" i="51"/>
  <c r="CU156" i="51"/>
  <c r="CS162" i="51"/>
  <c r="DA170" i="51"/>
  <c r="BL120" i="51"/>
  <c r="BZ138" i="51"/>
  <c r="CN148" i="51"/>
  <c r="CW159" i="51"/>
  <c r="AU113" i="51"/>
  <c r="BW133" i="51"/>
  <c r="CC144" i="51"/>
  <c r="CL155" i="51"/>
  <c r="CX167" i="51"/>
  <c r="BD120" i="51"/>
  <c r="CD138" i="51"/>
  <c r="CM149" i="51"/>
  <c r="CV160" i="51"/>
  <c r="BC113" i="51"/>
  <c r="BV135" i="51"/>
  <c r="CJ145" i="51"/>
  <c r="CS156" i="51"/>
  <c r="CZ169" i="51"/>
  <c r="AX33" i="51"/>
  <c r="BI38" i="51"/>
  <c r="BF30" i="51"/>
  <c r="BD36" i="51"/>
  <c r="BK41" i="51"/>
  <c r="BE32" i="51"/>
  <c r="BC38" i="51"/>
  <c r="BN43" i="51"/>
  <c r="BH34" i="51"/>
  <c r="BF40" i="51"/>
  <c r="BK45" i="51"/>
  <c r="BV50" i="51"/>
  <c r="CC55" i="51"/>
  <c r="CA61" i="51"/>
  <c r="CL66" i="51"/>
  <c r="CS71" i="51"/>
  <c r="CQ77" i="51"/>
  <c r="CY85" i="51"/>
  <c r="BU48" i="51"/>
  <c r="BS54" i="51"/>
  <c r="CD59" i="51"/>
  <c r="CK64" i="51"/>
  <c r="CI70" i="51"/>
  <c r="CT75" i="51"/>
  <c r="CV81" i="51"/>
  <c r="BL46" i="51"/>
  <c r="BW51" i="51"/>
  <c r="CD56" i="51"/>
  <c r="CB62" i="51"/>
  <c r="CM67" i="51"/>
  <c r="CT72" i="51"/>
  <c r="CR78" i="51"/>
  <c r="BK44" i="51"/>
  <c r="BR49" i="51"/>
  <c r="CC54" i="51"/>
  <c r="CA60" i="51"/>
  <c r="CH65" i="51"/>
  <c r="CS70" i="51"/>
  <c r="CQ76" i="51"/>
  <c r="CW82" i="51"/>
  <c r="BP31" i="51"/>
  <c r="BN37" i="51"/>
  <c r="BY42" i="51"/>
  <c r="BV34" i="51"/>
  <c r="BT40" i="51"/>
  <c r="BM32" i="51"/>
  <c r="BX37" i="51"/>
  <c r="BV43" i="51"/>
  <c r="BP34" i="51"/>
  <c r="CA39" i="51"/>
  <c r="CF44" i="51"/>
  <c r="CD50" i="51"/>
  <c r="CK55" i="51"/>
  <c r="CV60" i="51"/>
  <c r="CT66" i="51"/>
  <c r="CB43" i="51"/>
  <c r="CB49" i="51"/>
  <c r="CI54" i="51"/>
  <c r="CT59" i="51"/>
  <c r="CR65" i="51"/>
  <c r="CW72" i="51"/>
  <c r="CA47" i="51"/>
  <c r="CH52" i="51"/>
  <c r="CS57" i="51"/>
  <c r="CQ63" i="51"/>
  <c r="CW69" i="51"/>
  <c r="CC46" i="51"/>
  <c r="CJ51" i="51"/>
  <c r="CH57" i="51"/>
  <c r="CS62" i="51"/>
  <c r="CZ67" i="51"/>
  <c r="AT66" i="51"/>
  <c r="AW75" i="51"/>
  <c r="BH80" i="51"/>
  <c r="BF86" i="51"/>
  <c r="AU74" i="51"/>
  <c r="BF79" i="51"/>
  <c r="BD85" i="51"/>
  <c r="AY71" i="51"/>
  <c r="BE77" i="51"/>
  <c r="BC83" i="51"/>
  <c r="AU68" i="51"/>
  <c r="BC76" i="51"/>
  <c r="BA82" i="51"/>
  <c r="BH87" i="51"/>
  <c r="BQ92" i="51"/>
  <c r="BZ103" i="51"/>
  <c r="CG108" i="51"/>
  <c r="CE114" i="51"/>
  <c r="CP119" i="51"/>
  <c r="CW124" i="51"/>
  <c r="CX131" i="51"/>
  <c r="BJ92" i="51"/>
  <c r="BU97" i="51"/>
  <c r="CB102" i="51"/>
  <c r="BZ108" i="51"/>
  <c r="CK113" i="51"/>
  <c r="CR118" i="51"/>
  <c r="CP124" i="51"/>
  <c r="CZ130" i="51"/>
  <c r="BF89" i="51"/>
  <c r="BQ94" i="51"/>
  <c r="BX99" i="51"/>
  <c r="BV105" i="51"/>
  <c r="CG110" i="51"/>
  <c r="CN115" i="51"/>
  <c r="CL121" i="51"/>
  <c r="CW126" i="51"/>
  <c r="CZ135" i="51"/>
  <c r="BZ98" i="51"/>
  <c r="CR120" i="51"/>
  <c r="BW101" i="51"/>
  <c r="CO123" i="51"/>
  <c r="BX100" i="51"/>
  <c r="CP122" i="51"/>
  <c r="CB100" i="51"/>
  <c r="CT122" i="51"/>
  <c r="AV84" i="51"/>
  <c r="AX83" i="51"/>
  <c r="AS81" i="51"/>
  <c r="AX88" i="51"/>
  <c r="AZ87" i="51"/>
  <c r="BD93" i="51"/>
  <c r="BK98" i="51"/>
  <c r="BI104" i="51"/>
  <c r="BT109" i="51"/>
  <c r="CA114" i="51"/>
  <c r="BY120" i="51"/>
  <c r="CJ125" i="51"/>
  <c r="CQ130" i="51"/>
  <c r="BD90" i="51"/>
  <c r="BB96" i="51"/>
  <c r="BM101" i="51"/>
  <c r="BT106" i="51"/>
  <c r="BR112" i="51"/>
  <c r="CC117" i="51"/>
  <c r="CJ122" i="51"/>
  <c r="CH128" i="51"/>
  <c r="CS133" i="51"/>
  <c r="CZ138" i="51"/>
  <c r="BD88" i="51"/>
  <c r="AZ91" i="51"/>
  <c r="BK96" i="51"/>
  <c r="BI102" i="51"/>
  <c r="BP107" i="51"/>
  <c r="CA112" i="51"/>
  <c r="BY118" i="51"/>
  <c r="CF123" i="51"/>
  <c r="CQ128" i="51"/>
  <c r="CO134" i="51"/>
  <c r="CV139" i="51"/>
  <c r="AR84" i="51"/>
  <c r="BU107" i="51"/>
  <c r="CM129" i="51"/>
  <c r="CZ144" i="51"/>
  <c r="BU111" i="51"/>
  <c r="CM133" i="51"/>
  <c r="AR82" i="51"/>
  <c r="BY111" i="51"/>
  <c r="CQ133" i="51"/>
  <c r="BJ94" i="51"/>
  <c r="CB116" i="51"/>
  <c r="CO136" i="51"/>
  <c r="AS30" i="51"/>
  <c r="AY40" i="51"/>
  <c r="AV36" i="51"/>
  <c r="AX42" i="51"/>
  <c r="AU38" i="51"/>
  <c r="BF43" i="51"/>
  <c r="AY39" i="51"/>
  <c r="BD44" i="51"/>
  <c r="BK49" i="51"/>
  <c r="BI55" i="51"/>
  <c r="BT60" i="51"/>
  <c r="CA65" i="51"/>
  <c r="BY71" i="51"/>
  <c r="CJ76" i="51"/>
  <c r="CQ81" i="51"/>
  <c r="CO87" i="51"/>
  <c r="BA48" i="51"/>
  <c r="BL53" i="51"/>
  <c r="BS58" i="51"/>
  <c r="BQ64" i="51"/>
  <c r="CB69" i="51"/>
  <c r="CI74" i="51"/>
  <c r="CG80" i="51"/>
  <c r="CR85" i="51"/>
  <c r="BH46" i="51"/>
  <c r="BF52" i="51"/>
  <c r="BQ57" i="51"/>
  <c r="BX62" i="51"/>
  <c r="BV68" i="51"/>
  <c r="CG73" i="51"/>
  <c r="CN78" i="51"/>
  <c r="CL84" i="51"/>
  <c r="AX45" i="51"/>
  <c r="BI50" i="51"/>
  <c r="BP55" i="51"/>
  <c r="BN61" i="51"/>
  <c r="BY66" i="51"/>
  <c r="CF71" i="51"/>
  <c r="CD77" i="51"/>
  <c r="CO82" i="51"/>
  <c r="CV87" i="51"/>
  <c r="CZ93" i="51"/>
  <c r="CV90" i="51"/>
  <c r="AR39" i="51"/>
  <c r="CR91" i="51"/>
  <c r="AR36" i="51"/>
  <c r="AR37" i="51"/>
  <c r="AS100" i="51"/>
  <c r="BD105" i="51"/>
  <c r="BK110" i="51"/>
  <c r="BI116" i="51"/>
  <c r="BT121" i="51"/>
  <c r="CA126" i="51"/>
  <c r="BY132" i="51"/>
  <c r="AY95" i="51"/>
  <c r="BE101" i="51"/>
  <c r="BC107" i="51"/>
  <c r="BJ112" i="51"/>
  <c r="BU117" i="51"/>
  <c r="BS123" i="51"/>
  <c r="BZ128" i="51"/>
  <c r="CK133" i="51"/>
  <c r="CI139" i="51"/>
  <c r="CP144" i="51"/>
  <c r="DA149" i="51"/>
  <c r="AR91" i="51"/>
  <c r="AV99" i="51"/>
  <c r="BG104" i="51"/>
  <c r="BE110" i="51"/>
  <c r="BL115" i="51"/>
  <c r="BW120" i="51"/>
  <c r="BU126" i="51"/>
  <c r="CB131" i="51"/>
  <c r="CM136" i="51"/>
  <c r="CK142" i="51"/>
  <c r="CR147" i="51"/>
  <c r="CT153" i="51"/>
  <c r="AU93" i="51"/>
  <c r="BP116" i="51"/>
  <c r="CJ136" i="51"/>
  <c r="CX146" i="51"/>
  <c r="AW103" i="51"/>
  <c r="BY123" i="51"/>
  <c r="CO140" i="51"/>
  <c r="CX151" i="51"/>
  <c r="AU101" i="51"/>
  <c r="BW121" i="51"/>
  <c r="CG139" i="51"/>
  <c r="CU149" i="51"/>
  <c r="BB102" i="51"/>
  <c r="BT124" i="51"/>
  <c r="CP139" i="51"/>
  <c r="CY150" i="51"/>
  <c r="AU43" i="51"/>
  <c r="BA51" i="51"/>
  <c r="AY57" i="51"/>
  <c r="BJ62" i="51"/>
  <c r="BQ67" i="51"/>
  <c r="BZ78" i="51"/>
  <c r="CG83" i="51"/>
  <c r="AT47" i="51"/>
  <c r="BD53" i="51"/>
  <c r="BB59" i="51"/>
  <c r="BI64" i="51"/>
  <c r="BT69" i="51"/>
  <c r="BR75" i="51"/>
  <c r="BY80" i="51"/>
  <c r="CJ85" i="51"/>
  <c r="AW49" i="51"/>
  <c r="AY55" i="51"/>
  <c r="BF60" i="51"/>
  <c r="BQ65" i="51"/>
  <c r="BV76" i="51"/>
  <c r="CG81" i="51"/>
  <c r="CE87" i="51"/>
  <c r="AZ51" i="51"/>
  <c r="AX57" i="51"/>
  <c r="BI62" i="51"/>
  <c r="BP67" i="51"/>
  <c r="BN73" i="51"/>
  <c r="BY78" i="51"/>
  <c r="CF83" i="51"/>
  <c r="CF89" i="51"/>
  <c r="CF87" i="51"/>
  <c r="CI94" i="51"/>
  <c r="CT99" i="51"/>
  <c r="CV105" i="51"/>
  <c r="CF90" i="51"/>
  <c r="CQ95" i="51"/>
  <c r="CX100" i="51"/>
  <c r="CX108" i="51"/>
  <c r="CH89" i="51"/>
  <c r="CS94" i="51"/>
  <c r="CQ100" i="51"/>
  <c r="CW106" i="51"/>
  <c r="CO91" i="51"/>
  <c r="CT98" i="51"/>
  <c r="CT102" i="51"/>
  <c r="CW107" i="51"/>
  <c r="BB62" i="51"/>
  <c r="AZ68" i="51"/>
  <c r="BG73" i="51"/>
  <c r="BR78" i="51"/>
  <c r="BP84" i="51"/>
  <c r="AT59" i="51"/>
  <c r="BD65" i="51"/>
  <c r="BB71" i="51"/>
  <c r="BI76" i="51"/>
  <c r="BT81" i="51"/>
  <c r="BR87" i="51"/>
  <c r="AV62" i="51"/>
  <c r="BG67" i="51"/>
  <c r="BE73" i="51"/>
  <c r="BL78" i="51"/>
  <c r="BW83" i="51"/>
  <c r="AS58" i="51"/>
  <c r="AX65" i="51"/>
  <c r="BI70" i="51"/>
  <c r="BG76" i="51"/>
  <c r="BN81" i="51"/>
  <c r="BY86" i="51"/>
  <c r="BU92" i="51"/>
  <c r="CF97" i="51"/>
  <c r="CM102" i="51"/>
  <c r="CK108" i="51"/>
  <c r="CV113" i="51"/>
  <c r="DA120" i="51"/>
  <c r="BV92" i="51"/>
  <c r="CG97" i="51"/>
  <c r="CN102" i="51"/>
  <c r="CL108" i="51"/>
  <c r="CW113" i="51"/>
  <c r="CZ122" i="51"/>
  <c r="BU90" i="51"/>
  <c r="CB95" i="51"/>
  <c r="CM100" i="51"/>
  <c r="CK106" i="51"/>
  <c r="CR111" i="51"/>
  <c r="CT117" i="51"/>
  <c r="BV90" i="51"/>
  <c r="CQ109" i="51"/>
  <c r="CP102" i="51"/>
  <c r="BY95" i="51"/>
  <c r="DA115" i="51"/>
  <c r="CM109" i="51"/>
  <c r="AQ34" i="51"/>
  <c r="AQ106" i="51"/>
  <c r="AQ81" i="51"/>
  <c r="AQ41" i="51"/>
  <c r="AQ54" i="51"/>
  <c r="AQ151" i="51"/>
  <c r="AQ141" i="51"/>
  <c r="CA80" i="51"/>
  <c r="CI90" i="51"/>
  <c r="CT95" i="51"/>
  <c r="CR101" i="51"/>
  <c r="CW108" i="51"/>
  <c r="CQ91" i="51"/>
  <c r="CO97" i="51"/>
  <c r="CV102" i="51"/>
  <c r="AR51" i="51"/>
  <c r="CF91" i="51"/>
  <c r="CQ96" i="51"/>
  <c r="CX101" i="51"/>
  <c r="CX109" i="51"/>
  <c r="CP98" i="51"/>
  <c r="CY105" i="51"/>
  <c r="AR41" i="51"/>
  <c r="AU57" i="51"/>
  <c r="AZ64" i="51"/>
  <c r="BG69" i="51"/>
  <c r="BE75" i="51"/>
  <c r="BP80" i="51"/>
  <c r="BW85" i="51"/>
  <c r="AZ61" i="51"/>
  <c r="BB67" i="51"/>
  <c r="BI72" i="51"/>
  <c r="BG78" i="51"/>
  <c r="BR83" i="51"/>
  <c r="AT56" i="51"/>
  <c r="AT64" i="51"/>
  <c r="BE69" i="51"/>
  <c r="BL74" i="51"/>
  <c r="BJ80" i="51"/>
  <c r="BU85" i="51"/>
  <c r="AT61" i="51"/>
  <c r="AV67" i="51"/>
  <c r="BG72" i="51"/>
  <c r="BN77" i="51"/>
  <c r="BL83" i="51"/>
  <c r="BU88" i="51"/>
  <c r="CF93" i="51"/>
  <c r="CD99" i="51"/>
  <c r="CK104" i="51"/>
  <c r="CV109" i="51"/>
  <c r="CT115" i="51"/>
  <c r="BV88" i="51"/>
  <c r="CG93" i="51"/>
  <c r="CE99" i="51"/>
  <c r="CL104" i="51"/>
  <c r="CW109" i="51"/>
  <c r="CU115" i="51"/>
  <c r="BS89" i="51"/>
  <c r="CB91" i="51"/>
  <c r="BZ97" i="51"/>
  <c r="CK102" i="51"/>
  <c r="CR107" i="51"/>
  <c r="CP113" i="51"/>
  <c r="CZ119" i="51"/>
  <c r="CD94" i="51"/>
  <c r="CV116" i="51"/>
  <c r="CU109" i="51"/>
  <c r="CN100" i="51"/>
  <c r="BZ94" i="51"/>
  <c r="CU117" i="51"/>
  <c r="AQ102" i="51"/>
  <c r="AQ96" i="51"/>
  <c r="AQ70" i="51"/>
  <c r="AQ40" i="51"/>
  <c r="AQ57" i="51"/>
  <c r="AQ130" i="51"/>
  <c r="AQ163" i="51"/>
  <c r="AQ169" i="51"/>
  <c r="AQ115" i="51"/>
  <c r="AQ166" i="51"/>
  <c r="AQ160" i="51"/>
  <c r="CB83" i="51"/>
  <c r="CG92" i="51"/>
  <c r="CR97" i="51"/>
  <c r="CY102" i="51"/>
  <c r="CD88" i="51"/>
  <c r="CO93" i="51"/>
  <c r="CV98" i="51"/>
  <c r="CX104" i="51"/>
  <c r="CP90" i="51"/>
  <c r="CQ92" i="51"/>
  <c r="CO98" i="51"/>
  <c r="CV103" i="51"/>
  <c r="AR48" i="51"/>
  <c r="CX106" i="51"/>
  <c r="CL94" i="51"/>
  <c r="CV96" i="51"/>
  <c r="AT58" i="51"/>
  <c r="BD64" i="51"/>
  <c r="BB70" i="51"/>
  <c r="BI75" i="51"/>
  <c r="BT80" i="51"/>
  <c r="BR86" i="51"/>
  <c r="AU62" i="51"/>
  <c r="BF67" i="51"/>
  <c r="BD73" i="51"/>
  <c r="BK78" i="51"/>
  <c r="BV83" i="51"/>
  <c r="AS57" i="51"/>
  <c r="AX64" i="51"/>
  <c r="BI69" i="51"/>
  <c r="BG75" i="51"/>
  <c r="BN80" i="51"/>
  <c r="BY85" i="51"/>
  <c r="AX61" i="51"/>
  <c r="AZ67" i="51"/>
  <c r="BK72" i="51"/>
  <c r="BI78" i="51"/>
  <c r="BP83" i="51"/>
  <c r="BY88" i="51"/>
  <c r="BW94" i="51"/>
  <c r="CH99" i="51"/>
  <c r="CO104" i="51"/>
  <c r="CM110" i="51"/>
  <c r="CX115" i="51"/>
  <c r="BZ88" i="51"/>
  <c r="BX94" i="51"/>
  <c r="CI99" i="51"/>
  <c r="CP104" i="51"/>
  <c r="CN110" i="51"/>
  <c r="CY115" i="51"/>
  <c r="CA89" i="51"/>
  <c r="BW92" i="51"/>
  <c r="CD97" i="51"/>
  <c r="CO102" i="51"/>
  <c r="CM108" i="51"/>
  <c r="CT113" i="51"/>
  <c r="CY120" i="51"/>
  <c r="CG95" i="51"/>
  <c r="CY117" i="51"/>
  <c r="CX110" i="51"/>
  <c r="CG103" i="51"/>
  <c r="CC95" i="51"/>
  <c r="CX118" i="51"/>
  <c r="AR30" i="51"/>
  <c r="AQ93" i="51"/>
  <c r="AQ69" i="51"/>
  <c r="AQ82" i="51"/>
  <c r="AQ46" i="51"/>
  <c r="AQ139" i="51"/>
  <c r="AQ143" i="51"/>
  <c r="AQ140" i="51"/>
  <c r="AQ149" i="51"/>
  <c r="BT79" i="51"/>
  <c r="CN89" i="51"/>
  <c r="CL95" i="51"/>
  <c r="CS100" i="51"/>
  <c r="CY106" i="51"/>
  <c r="CI91" i="51"/>
  <c r="CP96" i="51"/>
  <c r="DA101" i="51"/>
  <c r="AR43" i="51"/>
  <c r="CK90" i="51"/>
  <c r="CR95" i="51"/>
  <c r="CP101" i="51"/>
  <c r="CZ107" i="51"/>
  <c r="CT94" i="51"/>
  <c r="CS103" i="51"/>
  <c r="CY109" i="51"/>
  <c r="AR49" i="51"/>
  <c r="AX62" i="51"/>
  <c r="BE67" i="51"/>
  <c r="BC73" i="51"/>
  <c r="BN78" i="51"/>
  <c r="BU83" i="51"/>
  <c r="AU58" i="51"/>
  <c r="AZ65" i="51"/>
  <c r="BG70" i="51"/>
  <c r="BE76" i="51"/>
  <c r="BP81" i="51"/>
  <c r="BW86" i="51"/>
  <c r="BA61" i="51"/>
  <c r="BC67" i="51"/>
  <c r="BJ72" i="51"/>
  <c r="BH78" i="51"/>
  <c r="BS83" i="51"/>
  <c r="AT57" i="51"/>
  <c r="AT65" i="51"/>
  <c r="BE70" i="51"/>
  <c r="BL75" i="51"/>
  <c r="BJ81" i="51"/>
  <c r="BU86" i="51"/>
  <c r="CD91" i="51"/>
  <c r="CB97" i="51"/>
  <c r="CI102" i="51"/>
  <c r="CT107" i="51"/>
  <c r="CR113" i="51"/>
  <c r="CW120" i="51"/>
  <c r="CE91" i="51"/>
  <c r="CC97" i="51"/>
  <c r="CJ102" i="51"/>
  <c r="CU107" i="51"/>
  <c r="CS113" i="51"/>
  <c r="DA121" i="51"/>
  <c r="BZ89" i="51"/>
  <c r="BX95" i="51"/>
  <c r="CI100" i="51"/>
  <c r="CP105" i="51"/>
  <c r="CN111" i="51"/>
  <c r="CY116" i="51"/>
  <c r="BW89" i="51"/>
  <c r="CN108" i="51"/>
  <c r="CM101" i="51"/>
  <c r="CF92" i="51"/>
  <c r="CX114" i="51"/>
  <c r="CT106" i="51"/>
  <c r="AQ37" i="51"/>
  <c r="AQ103" i="51"/>
  <c r="AQ98" i="51"/>
  <c r="AQ77" i="51"/>
  <c r="AQ48" i="51"/>
  <c r="AQ58" i="51"/>
  <c r="AQ146" i="51"/>
  <c r="AQ153" i="51"/>
  <c r="DA55" i="51"/>
  <c r="BF152" i="51"/>
  <c r="CD172" i="51"/>
  <c r="AT145" i="51"/>
  <c r="BE158" i="51"/>
  <c r="BS168" i="51"/>
  <c r="BQ143" i="51"/>
  <c r="CO167" i="51"/>
  <c r="AY158" i="51"/>
  <c r="AU133" i="51"/>
  <c r="BF162" i="51"/>
  <c r="BT172" i="51"/>
  <c r="BQ144" i="51"/>
  <c r="BC158" i="51"/>
  <c r="BI168" i="51"/>
  <c r="AT103" i="51"/>
  <c r="CY163" i="51"/>
  <c r="CQ157" i="51"/>
  <c r="BM38" i="51"/>
  <c r="DA87" i="51"/>
  <c r="BV49" i="51"/>
  <c r="BT34" i="51"/>
  <c r="CF49" i="51"/>
  <c r="CU63" i="51"/>
  <c r="AU77" i="51"/>
  <c r="BJ84" i="51"/>
  <c r="CE110" i="51"/>
  <c r="CK109" i="51"/>
  <c r="CG106" i="51"/>
  <c r="CB108" i="51"/>
  <c r="AT84" i="51"/>
  <c r="CJ121" i="51"/>
  <c r="CA119" i="51"/>
  <c r="BP103" i="51"/>
  <c r="BH92" i="51"/>
  <c r="CQ137" i="51"/>
  <c r="AS40" i="51"/>
  <c r="CJ72" i="51"/>
  <c r="BZ71" i="51"/>
  <c r="CG69" i="51"/>
  <c r="BW68" i="51"/>
  <c r="CT93" i="51"/>
  <c r="BV127" i="51"/>
  <c r="CD128" i="51"/>
  <c r="BI110" i="51"/>
  <c r="CX153" i="51"/>
  <c r="CS152" i="51"/>
  <c r="CT151" i="51"/>
  <c r="CE85" i="51"/>
  <c r="CH87" i="51"/>
  <c r="AS46" i="51"/>
  <c r="AS104" i="51"/>
  <c r="BE121" i="51"/>
  <c r="CT164" i="51"/>
  <c r="CK146" i="51"/>
  <c r="CZ160" i="51"/>
  <c r="CP150" i="51"/>
  <c r="BK40" i="51"/>
  <c r="BH42" i="51"/>
  <c r="BP45" i="51"/>
  <c r="BN48" i="51"/>
  <c r="BT51" i="51"/>
  <c r="BW40" i="51"/>
  <c r="BW43" i="51"/>
  <c r="CR57" i="51"/>
  <c r="CA44" i="51"/>
  <c r="BG85" i="51"/>
  <c r="AU76" i="51"/>
  <c r="CQ118" i="51"/>
  <c r="CJ118" i="51"/>
  <c r="CF115" i="51"/>
  <c r="BR98" i="51"/>
  <c r="BA86" i="51"/>
  <c r="CI130" i="51"/>
  <c r="CM127" i="51"/>
  <c r="BS112" i="51"/>
  <c r="CG127" i="51"/>
  <c r="BV114" i="51"/>
  <c r="AZ38" i="51"/>
  <c r="CI81" i="51"/>
  <c r="CE78" i="51"/>
  <c r="BP62" i="51"/>
  <c r="BF45" i="51"/>
  <c r="CB75" i="51"/>
  <c r="AR31" i="51"/>
  <c r="BE104" i="51"/>
  <c r="CA134" i="51"/>
  <c r="BQ121" i="51"/>
  <c r="CU143" i="51"/>
  <c r="AY104" i="51"/>
  <c r="BV125" i="51"/>
  <c r="CW146" i="51"/>
  <c r="CL134" i="51"/>
  <c r="CL139" i="51"/>
  <c r="CI137" i="51"/>
  <c r="CM138" i="51"/>
  <c r="BG57" i="51"/>
  <c r="BU79" i="51"/>
  <c r="BJ59" i="51"/>
  <c r="BX81" i="51"/>
  <c r="BE61" i="51"/>
  <c r="CB82" i="51"/>
  <c r="BD63" i="51"/>
  <c r="AY114" i="51"/>
  <c r="AT104" i="51"/>
  <c r="BJ128" i="51"/>
  <c r="CK149" i="51"/>
  <c r="AT109" i="51"/>
  <c r="BL131" i="51"/>
  <c r="CM152" i="51"/>
  <c r="BK125" i="51"/>
  <c r="BD116" i="51"/>
  <c r="AR106" i="51"/>
  <c r="CT162" i="51"/>
  <c r="CQ158" i="51"/>
  <c r="BE31" i="51"/>
  <c r="BF39" i="51"/>
  <c r="BN46" i="51"/>
  <c r="CK67" i="51"/>
  <c r="BX49" i="51"/>
  <c r="CL71" i="51"/>
  <c r="BV52" i="51"/>
  <c r="CW73" i="51"/>
  <c r="CB55" i="51"/>
  <c r="CP77" i="51"/>
  <c r="BN30" i="51"/>
  <c r="BW38" i="51"/>
  <c r="CE45" i="51"/>
  <c r="CW67" i="51"/>
  <c r="CS60" i="51"/>
  <c r="CK53" i="51"/>
  <c r="CB47" i="51"/>
  <c r="CT69" i="51"/>
  <c r="AS68" i="51"/>
  <c r="AZ74" i="51"/>
  <c r="AV79" i="51"/>
  <c r="BU100" i="51"/>
  <c r="CV121" i="51"/>
  <c r="CA99" i="51"/>
  <c r="CO121" i="51"/>
  <c r="BW96" i="51"/>
  <c r="CK118" i="51"/>
  <c r="CA109" i="51"/>
  <c r="CI109" i="51"/>
  <c r="AS87" i="51"/>
  <c r="AY90" i="51"/>
  <c r="BZ111" i="51"/>
  <c r="CN133" i="51"/>
  <c r="BQ109" i="51"/>
  <c r="CN130" i="51"/>
  <c r="BF93" i="51"/>
  <c r="BT115" i="51"/>
  <c r="CU136" i="51"/>
  <c r="CR136" i="51"/>
  <c r="BH100" i="51"/>
  <c r="CM125" i="51"/>
  <c r="AS39" i="51"/>
  <c r="BE41" i="51"/>
  <c r="BZ62" i="51"/>
  <c r="CN84" i="51"/>
  <c r="BP61" i="51"/>
  <c r="CM82" i="51"/>
  <c r="BW59" i="51"/>
  <c r="CK81" i="51"/>
  <c r="BM58" i="51"/>
  <c r="CJ79" i="51"/>
  <c r="DA93" i="51"/>
  <c r="AV93" i="51"/>
  <c r="BL117" i="51"/>
  <c r="AS97" i="51"/>
  <c r="BT118" i="51"/>
  <c r="CC129" i="51"/>
  <c r="CH140" i="51"/>
  <c r="CZ150" i="51"/>
  <c r="AY100" i="51"/>
  <c r="BD111" i="51"/>
  <c r="BV121" i="51"/>
  <c r="CE132" i="51"/>
  <c r="CJ143" i="51"/>
  <c r="DA154" i="51"/>
  <c r="CQ149" i="51"/>
  <c r="BX128" i="51"/>
  <c r="CV153" i="51"/>
  <c r="BV126" i="51"/>
  <c r="DA151" i="51"/>
  <c r="CC127" i="51"/>
  <c r="CZ153" i="51"/>
  <c r="BD52" i="51"/>
  <c r="BI63" i="51"/>
  <c r="BR74" i="51"/>
  <c r="CJ84" i="51"/>
  <c r="BC54" i="51"/>
  <c r="BL65" i="51"/>
  <c r="BQ76" i="51"/>
  <c r="CI86" i="51"/>
  <c r="AX56" i="51"/>
  <c r="BP66" i="51"/>
  <c r="BY77" i="51"/>
  <c r="AU44" i="51"/>
  <c r="BA58" i="51"/>
  <c r="BS68" i="51"/>
  <c r="AW108" i="51"/>
  <c r="BA120" i="51"/>
  <c r="BS130" i="51"/>
  <c r="AX112" i="51"/>
  <c r="BG123" i="51"/>
  <c r="BY133" i="51"/>
  <c r="CD144" i="51"/>
  <c r="CM155" i="51"/>
  <c r="CY167" i="51"/>
  <c r="AZ115" i="51"/>
  <c r="BI126" i="51"/>
  <c r="CA136" i="51"/>
  <c r="CF147" i="51"/>
  <c r="CO158" i="51"/>
  <c r="AR108" i="51"/>
  <c r="CF140" i="51"/>
  <c r="CX162" i="51"/>
  <c r="BU136" i="51"/>
  <c r="CM158" i="51"/>
  <c r="BP124" i="51"/>
  <c r="CN152" i="51"/>
  <c r="BE119" i="51"/>
  <c r="CK148" i="51"/>
  <c r="CW167" i="51"/>
  <c r="BL39" i="51"/>
  <c r="BG37" i="51"/>
  <c r="AY34" i="51"/>
  <c r="BD30" i="51"/>
  <c r="BM41" i="51"/>
  <c r="BY51" i="51"/>
  <c r="CH62" i="51"/>
  <c r="CM73" i="51"/>
  <c r="BQ44" i="51"/>
  <c r="BZ55" i="51"/>
  <c r="CE66" i="51"/>
  <c r="CW76" i="51"/>
  <c r="BS47" i="51"/>
  <c r="BX58" i="51"/>
  <c r="CP68" i="51"/>
  <c r="CY79" i="51"/>
  <c r="BY50" i="51"/>
  <c r="CD61" i="51"/>
  <c r="CM72" i="51"/>
  <c r="CY84" i="51"/>
  <c r="BU38" i="51"/>
  <c r="BP36" i="51"/>
  <c r="BT33" i="51"/>
  <c r="BL30" i="51"/>
  <c r="BU41" i="51"/>
  <c r="CG51" i="51"/>
  <c r="CP62" i="51"/>
  <c r="BX45" i="51"/>
  <c r="CP55" i="51"/>
  <c r="CU66" i="51"/>
  <c r="CD48" i="51"/>
  <c r="CM59" i="51"/>
  <c r="CY71" i="51"/>
  <c r="CD53" i="51"/>
  <c r="CV63" i="51"/>
  <c r="AT70" i="51"/>
  <c r="BB82" i="51"/>
  <c r="BB75" i="51"/>
  <c r="BG86" i="51"/>
  <c r="AY79" i="51"/>
  <c r="AV71" i="51"/>
  <c r="BD83" i="51"/>
  <c r="BK94" i="51"/>
  <c r="CC104" i="51"/>
  <c r="CL115" i="51"/>
  <c r="CQ126" i="51"/>
  <c r="BQ93" i="51"/>
  <c r="BV104" i="51"/>
  <c r="CN114" i="51"/>
  <c r="CW125" i="51"/>
  <c r="BM90" i="51"/>
  <c r="BR101" i="51"/>
  <c r="CJ111" i="51"/>
  <c r="CS122" i="51"/>
  <c r="BH88" i="51"/>
  <c r="CT126" i="51"/>
  <c r="DA127" i="51"/>
  <c r="CU129" i="51"/>
  <c r="CV128" i="51"/>
  <c r="AZ85" i="51"/>
  <c r="AT81" i="51"/>
  <c r="BG94" i="51"/>
  <c r="BP105" i="51"/>
  <c r="BU116" i="51"/>
  <c r="CM126" i="51"/>
  <c r="AX92" i="51"/>
  <c r="BP102" i="51"/>
  <c r="BY113" i="51"/>
  <c r="CD124" i="51"/>
  <c r="CV134" i="51"/>
  <c r="BB90" i="51"/>
  <c r="BE98" i="51"/>
  <c r="BW108" i="51"/>
  <c r="CB119" i="51"/>
  <c r="CK130" i="51"/>
  <c r="CT141" i="51"/>
  <c r="BW113" i="51"/>
  <c r="BE95" i="51"/>
  <c r="CX135" i="51"/>
  <c r="CA117" i="51"/>
  <c r="BL100" i="51"/>
  <c r="CU138" i="51"/>
  <c r="BB41" i="51"/>
  <c r="BA43" i="51"/>
  <c r="AW33" i="51"/>
  <c r="BG45" i="51"/>
  <c r="BP56" i="51"/>
  <c r="BU67" i="51"/>
  <c r="CM77" i="51"/>
  <c r="AW44" i="51"/>
  <c r="BX65" i="51"/>
  <c r="CC76" i="51"/>
  <c r="CU86" i="51"/>
  <c r="BM53" i="51"/>
  <c r="BR64" i="51"/>
  <c r="CJ74" i="51"/>
  <c r="CS85" i="51"/>
  <c r="BL51" i="51"/>
  <c r="BU62" i="51"/>
  <c r="BZ73" i="51"/>
  <c r="CR83" i="51"/>
  <c r="CW96" i="51"/>
  <c r="CX90" i="51"/>
  <c r="CT90" i="51"/>
  <c r="AZ101" i="51"/>
  <c r="BE112" i="51"/>
  <c r="BW122" i="51"/>
  <c r="CF133" i="51"/>
  <c r="AY103" i="51"/>
  <c r="BQ113" i="51"/>
  <c r="BV124" i="51"/>
  <c r="CE135" i="51"/>
  <c r="CW145" i="51"/>
  <c r="AU92" i="51"/>
  <c r="BA106" i="51"/>
  <c r="BS116" i="51"/>
  <c r="BX127" i="51"/>
  <c r="CG138" i="51"/>
  <c r="CY148" i="51"/>
  <c r="AZ100" i="51"/>
  <c r="CP138" i="51"/>
  <c r="BI107" i="51"/>
  <c r="CP143" i="51"/>
  <c r="BG105" i="51"/>
  <c r="CM141" i="51"/>
  <c r="BD108" i="51"/>
  <c r="CQ142" i="51"/>
  <c r="AX46" i="51"/>
  <c r="BF58" i="51"/>
  <c r="BK69" i="51"/>
  <c r="CC79" i="51"/>
  <c r="AV49" i="51"/>
  <c r="BE60" i="51"/>
  <c r="BN71" i="51"/>
  <c r="CF81" i="51"/>
  <c r="AU51" i="51"/>
  <c r="BM61" i="51"/>
  <c r="BR72" i="51"/>
  <c r="CA83" i="51"/>
  <c r="AT53" i="51"/>
  <c r="BL63" i="51"/>
  <c r="BU74" i="51"/>
  <c r="BZ85" i="51"/>
  <c r="CE90" i="51"/>
  <c r="CW100" i="51"/>
  <c r="CM91" i="51"/>
  <c r="CR102" i="51"/>
  <c r="CO90" i="51"/>
  <c r="CT101" i="51"/>
  <c r="CM97" i="51"/>
  <c r="AR45" i="51"/>
  <c r="AV64" i="51"/>
  <c r="BN74" i="51"/>
  <c r="BS85" i="51"/>
  <c r="AX67" i="51"/>
  <c r="BP77" i="51"/>
  <c r="AU55" i="51"/>
  <c r="BA69" i="51"/>
  <c r="BS79" i="51"/>
  <c r="AY60" i="51"/>
  <c r="BC72" i="51"/>
  <c r="BU82" i="51"/>
  <c r="CB93" i="51"/>
  <c r="CG104" i="51"/>
  <c r="CY114" i="51"/>
  <c r="CC93" i="51"/>
  <c r="CH104" i="51"/>
  <c r="CZ114" i="51"/>
  <c r="BX91" i="51"/>
  <c r="CG102" i="51"/>
  <c r="CY112" i="51"/>
  <c r="CA93" i="51"/>
  <c r="CR108" i="51"/>
  <c r="BW93" i="51"/>
  <c r="AQ38" i="51"/>
  <c r="AQ68" i="51"/>
  <c r="AQ50" i="51"/>
  <c r="AQ120" i="51"/>
  <c r="AQ165" i="51"/>
  <c r="AQ144" i="51"/>
  <c r="BX83" i="51"/>
  <c r="CN97" i="51"/>
  <c r="DA112" i="51"/>
  <c r="CR98" i="51"/>
  <c r="CH90" i="51"/>
  <c r="CT97" i="51"/>
  <c r="AR44" i="51"/>
  <c r="CI93" i="51"/>
  <c r="AW59" i="51"/>
  <c r="BA71" i="51"/>
  <c r="BS81" i="51"/>
  <c r="AX63" i="51"/>
  <c r="BC74" i="51"/>
  <c r="BU84" i="51"/>
  <c r="BA65" i="51"/>
  <c r="BF76" i="51"/>
  <c r="BX86" i="51"/>
  <c r="BC68" i="51"/>
  <c r="BH79" i="51"/>
  <c r="CB89" i="51"/>
  <c r="CG100" i="51"/>
  <c r="CP111" i="51"/>
  <c r="CC89" i="51"/>
  <c r="CH100" i="51"/>
  <c r="CQ111" i="51"/>
  <c r="CC91" i="51"/>
  <c r="CG98" i="51"/>
  <c r="CL109" i="51"/>
  <c r="CZ123" i="51"/>
  <c r="CE93" i="51"/>
  <c r="CP106" i="51"/>
  <c r="AR62" i="51"/>
  <c r="AQ45" i="51"/>
  <c r="AQ162" i="51"/>
  <c r="AQ137" i="51"/>
  <c r="CN93" i="51"/>
  <c r="CW104" i="51"/>
  <c r="CR94" i="51"/>
  <c r="CZ106" i="51"/>
  <c r="CK94" i="51"/>
  <c r="CT105" i="51"/>
  <c r="CN96" i="51"/>
  <c r="CX102" i="51"/>
  <c r="AX66" i="51"/>
  <c r="BP76" i="51"/>
  <c r="BU87" i="51"/>
  <c r="AZ69" i="51"/>
  <c r="BR79" i="51"/>
  <c r="AY59" i="51"/>
  <c r="BC71" i="51"/>
  <c r="BU81" i="51"/>
  <c r="AV63" i="51"/>
  <c r="BE74" i="51"/>
  <c r="BW84" i="51"/>
  <c r="CD95" i="51"/>
  <c r="CI106" i="51"/>
  <c r="CV117" i="51"/>
  <c r="CE95" i="51"/>
  <c r="CJ106" i="51"/>
  <c r="DA117" i="51"/>
  <c r="BZ93" i="51"/>
  <c r="CI104" i="51"/>
  <c r="DA114" i="51"/>
  <c r="CI101" i="51"/>
  <c r="CZ116" i="51"/>
  <c r="CE101" i="51"/>
  <c r="AQ99" i="51"/>
  <c r="AQ63" i="51"/>
  <c r="AQ56" i="51"/>
  <c r="AQ142" i="51"/>
  <c r="AQ117" i="51"/>
  <c r="CD81" i="51"/>
  <c r="CO96" i="51"/>
  <c r="CZ109" i="51"/>
  <c r="CW97" i="51"/>
  <c r="CN88" i="51"/>
  <c r="CL97" i="51"/>
  <c r="CZ111" i="51"/>
  <c r="AR42" i="51"/>
  <c r="AS55" i="51"/>
  <c r="AY69" i="51"/>
  <c r="BQ79" i="51"/>
  <c r="AW60" i="51"/>
  <c r="BA72" i="51"/>
  <c r="BS82" i="51"/>
  <c r="AY63" i="51"/>
  <c r="BD74" i="51"/>
  <c r="BV84" i="51"/>
  <c r="BA66" i="51"/>
  <c r="BF77" i="51"/>
  <c r="BX87" i="51"/>
  <c r="CE98" i="51"/>
  <c r="CN109" i="51"/>
  <c r="DA124" i="51"/>
  <c r="CF98" i="51"/>
  <c r="CO109" i="51"/>
  <c r="AR63" i="51"/>
  <c r="CE96" i="51"/>
  <c r="CJ107" i="51"/>
  <c r="DA118" i="51"/>
  <c r="CZ112" i="51"/>
  <c r="CH98" i="51"/>
  <c r="CV112" i="51"/>
  <c r="AQ113" i="51"/>
  <c r="AQ83" i="51"/>
  <c r="AQ51" i="51"/>
  <c r="AQ127" i="51"/>
  <c r="CV56" i="51"/>
  <c r="BJ152" i="51"/>
  <c r="CH172" i="51"/>
  <c r="AX145" i="51"/>
  <c r="BI158" i="51"/>
  <c r="BW168" i="51"/>
  <c r="AV144" i="51"/>
  <c r="AV168" i="51"/>
  <c r="BG158" i="51"/>
  <c r="BK133" i="51"/>
  <c r="BN162" i="51"/>
  <c r="CB172" i="51"/>
  <c r="AV145" i="51"/>
  <c r="BK158" i="51"/>
  <c r="BQ168" i="51"/>
  <c r="AT107" i="51"/>
  <c r="DA165" i="51"/>
  <c r="CR160" i="51"/>
  <c r="BG40" i="51"/>
  <c r="BL45" i="51"/>
  <c r="BP51" i="51"/>
  <c r="BN36" i="51"/>
  <c r="CI50" i="51"/>
  <c r="CX64" i="51"/>
  <c r="BB78" i="51"/>
  <c r="BD86" i="51"/>
  <c r="CL111" i="51"/>
  <c r="CE111" i="51"/>
  <c r="CA108" i="51"/>
  <c r="CN112" i="51"/>
  <c r="BA85" i="51"/>
  <c r="CD123" i="51"/>
  <c r="CD120" i="51"/>
  <c r="BJ105" i="51"/>
  <c r="BJ98" i="51"/>
  <c r="CZ140" i="51"/>
  <c r="AZ41" i="51"/>
  <c r="CD74" i="51"/>
  <c r="CC72" i="51"/>
  <c r="CA71" i="51"/>
  <c r="BZ69" i="51"/>
  <c r="CV95" i="51"/>
  <c r="BY128" i="51"/>
  <c r="BX130" i="51"/>
  <c r="BL111" i="51"/>
  <c r="CZ155" i="51"/>
  <c r="CW156" i="51"/>
  <c r="CX155" i="51"/>
  <c r="CL86" i="51"/>
  <c r="AW45" i="51"/>
  <c r="AY48" i="51"/>
  <c r="AX107" i="51"/>
  <c r="BH122" i="51"/>
  <c r="CV166" i="51"/>
  <c r="CE148" i="51"/>
  <c r="DA163" i="51"/>
  <c r="CQ153" i="51"/>
  <c r="BN41" i="51"/>
  <c r="BS46" i="51"/>
  <c r="BU49" i="51"/>
  <c r="CA52" i="51"/>
  <c r="BZ41" i="51"/>
  <c r="BX44" i="51"/>
  <c r="CL59" i="51"/>
  <c r="CD45" i="51"/>
  <c r="BN86" i="51"/>
  <c r="AX77" i="51"/>
  <c r="CK120" i="51"/>
  <c r="CQ119" i="51"/>
  <c r="CM116" i="51"/>
  <c r="CD102" i="51"/>
  <c r="AY88" i="51"/>
  <c r="CP131" i="51"/>
  <c r="CP128" i="51"/>
  <c r="BV113" i="51"/>
  <c r="CS131" i="51"/>
  <c r="CH118" i="51"/>
  <c r="AT40" i="51"/>
  <c r="CP82" i="51"/>
  <c r="CL79" i="51"/>
  <c r="BW63" i="51"/>
  <c r="BG48" i="51"/>
  <c r="CI76" i="51"/>
  <c r="CQ89" i="51"/>
  <c r="BF107" i="51"/>
  <c r="AU91" i="51"/>
  <c r="BT122" i="51"/>
  <c r="CO145" i="51"/>
  <c r="BB105" i="51"/>
  <c r="CC126" i="51"/>
  <c r="CQ148" i="51"/>
  <c r="CM137" i="51"/>
  <c r="CR141" i="51"/>
  <c r="CJ140" i="51"/>
  <c r="CN141" i="51"/>
  <c r="BA59" i="51"/>
  <c r="CB80" i="51"/>
  <c r="BD61" i="51"/>
  <c r="CA82" i="51"/>
  <c r="BH62" i="51"/>
  <c r="CI83" i="51"/>
  <c r="BK64" i="51"/>
  <c r="BF115" i="51"/>
  <c r="AU107" i="51"/>
  <c r="BQ129" i="51"/>
  <c r="CN150" i="51"/>
  <c r="BA110" i="51"/>
  <c r="BS132" i="51"/>
  <c r="CP153" i="51"/>
  <c r="BM131" i="51"/>
  <c r="BF122" i="51"/>
  <c r="AW107" i="51"/>
  <c r="CX166" i="51"/>
  <c r="CR161" i="51"/>
  <c r="AY33" i="51"/>
  <c r="BI40" i="51"/>
  <c r="BQ47" i="51"/>
  <c r="CR68" i="51"/>
  <c r="BR51" i="51"/>
  <c r="CO72" i="51"/>
  <c r="CC53" i="51"/>
  <c r="CQ75" i="51"/>
  <c r="BV57" i="51"/>
  <c r="CW78" i="51"/>
  <c r="BQ31" i="51"/>
  <c r="BQ40" i="51"/>
  <c r="BY47" i="51"/>
  <c r="CU69" i="51"/>
  <c r="CM62" i="51"/>
  <c r="CN54" i="51"/>
  <c r="CI48" i="51"/>
  <c r="CV71" i="51"/>
  <c r="AX71" i="51"/>
  <c r="AT76" i="51"/>
  <c r="BC80" i="51"/>
  <c r="CB101" i="51"/>
  <c r="CP123" i="51"/>
  <c r="BU101" i="51"/>
  <c r="CR122" i="51"/>
  <c r="BQ98" i="51"/>
  <c r="CN119" i="51"/>
  <c r="CM113" i="51"/>
  <c r="CK115" i="51"/>
  <c r="AT79" i="51"/>
  <c r="BF91" i="51"/>
  <c r="BT113" i="51"/>
  <c r="AW89" i="51"/>
  <c r="BT110" i="51"/>
  <c r="CU131" i="51"/>
  <c r="AZ95" i="51"/>
  <c r="CA116" i="51"/>
  <c r="CX137" i="51"/>
  <c r="CS139" i="51"/>
  <c r="BT104" i="51"/>
  <c r="CO131" i="51"/>
  <c r="AZ40" i="51"/>
  <c r="AY43" i="51"/>
  <c r="BT64" i="51"/>
  <c r="CQ85" i="51"/>
  <c r="BS62" i="51"/>
  <c r="CT83" i="51"/>
  <c r="BQ61" i="51"/>
  <c r="CN82" i="51"/>
  <c r="BP59" i="51"/>
  <c r="CQ80" i="51"/>
  <c r="CX96" i="51"/>
  <c r="AS96" i="51"/>
  <c r="AZ98" i="51"/>
  <c r="BN120" i="51"/>
  <c r="CF130" i="51"/>
  <c r="CO141" i="51"/>
  <c r="CX152" i="51"/>
  <c r="BB101" i="51"/>
  <c r="BK112" i="51"/>
  <c r="BP123" i="51"/>
  <c r="CH133" i="51"/>
  <c r="CQ144" i="51"/>
  <c r="CX157" i="51"/>
  <c r="CA125" i="51"/>
  <c r="CZ152" i="51"/>
  <c r="CJ132" i="51"/>
  <c r="DA160" i="51"/>
  <c r="CH130" i="51"/>
  <c r="CZ156" i="51"/>
  <c r="CE133" i="51"/>
  <c r="CY158" i="51"/>
  <c r="AX54" i="51"/>
  <c r="BP64" i="51"/>
  <c r="BU75" i="51"/>
  <c r="CD86" i="51"/>
  <c r="AW56" i="51"/>
  <c r="BX77" i="51"/>
  <c r="AT44" i="51"/>
  <c r="BE57" i="51"/>
  <c r="BJ68" i="51"/>
  <c r="CB78" i="51"/>
  <c r="AV47" i="51"/>
  <c r="BD59" i="51"/>
  <c r="BM70" i="51"/>
  <c r="AY110" i="51"/>
  <c r="BH121" i="51"/>
  <c r="BM132" i="51"/>
  <c r="BE113" i="51"/>
  <c r="BJ124" i="51"/>
  <c r="BS135" i="51"/>
  <c r="CK145" i="51"/>
  <c r="CP156" i="51"/>
  <c r="AR103" i="51"/>
  <c r="BG116" i="51"/>
  <c r="BL127" i="51"/>
  <c r="BU138" i="51"/>
  <c r="CM148" i="51"/>
  <c r="CR159" i="51"/>
  <c r="AX110" i="51"/>
  <c r="CG143" i="51"/>
  <c r="CY165" i="51"/>
  <c r="BV139" i="51"/>
  <c r="CS160" i="51"/>
  <c r="BR130" i="51"/>
  <c r="CT154" i="51"/>
  <c r="BG125" i="51"/>
  <c r="CL151" i="51"/>
  <c r="BA30" i="51"/>
  <c r="BF41" i="51"/>
  <c r="BN38" i="51"/>
  <c r="BF35" i="51"/>
  <c r="AX32" i="51"/>
  <c r="BP42" i="51"/>
  <c r="BS53" i="51"/>
  <c r="CK63" i="51"/>
  <c r="CT74" i="51"/>
  <c r="BK46" i="51"/>
  <c r="CC56" i="51"/>
  <c r="CL67" i="51"/>
  <c r="CQ78" i="51"/>
  <c r="BV48" i="51"/>
  <c r="CE59" i="51"/>
  <c r="CJ70" i="51"/>
  <c r="DA81" i="51"/>
  <c r="BS52" i="51"/>
  <c r="CK62" i="51"/>
  <c r="CP73" i="51"/>
  <c r="DA88" i="51"/>
  <c r="BX39" i="51"/>
  <c r="BS37" i="51"/>
  <c r="BN35" i="51"/>
  <c r="BS31" i="51"/>
  <c r="BX42" i="51"/>
  <c r="CN52" i="51"/>
  <c r="CS63" i="51"/>
  <c r="CA46" i="51"/>
  <c r="CJ57" i="51"/>
  <c r="CS68" i="51"/>
  <c r="CK49" i="51"/>
  <c r="CP60" i="51"/>
  <c r="BX43" i="51"/>
  <c r="CK54" i="51"/>
  <c r="CP65" i="51"/>
  <c r="AV72" i="51"/>
  <c r="BE83" i="51"/>
  <c r="AV77" i="51"/>
  <c r="BN87" i="51"/>
  <c r="BB80" i="51"/>
  <c r="AX73" i="51"/>
  <c r="BK84" i="51"/>
  <c r="BR95" i="51"/>
  <c r="BW106" i="51"/>
  <c r="CO116" i="51"/>
  <c r="CX127" i="51"/>
  <c r="BT94" i="51"/>
  <c r="CC105" i="51"/>
  <c r="CH116" i="51"/>
  <c r="CZ126" i="51"/>
  <c r="BP91" i="51"/>
  <c r="BY102" i="51"/>
  <c r="CD113" i="51"/>
  <c r="CV123" i="51"/>
  <c r="BN90" i="51"/>
  <c r="AR65" i="51"/>
  <c r="AR66" i="51"/>
  <c r="AR69" i="51"/>
  <c r="AT78" i="51"/>
  <c r="AX87" i="51"/>
  <c r="AU84" i="51"/>
  <c r="BA96" i="51"/>
  <c r="BS106" i="51"/>
  <c r="CB117" i="51"/>
  <c r="CG128" i="51"/>
  <c r="BE93" i="51"/>
  <c r="BJ104" i="51"/>
  <c r="CB114" i="51"/>
  <c r="CK125" i="51"/>
  <c r="CP136" i="51"/>
  <c r="BC88" i="51"/>
  <c r="BH99" i="51"/>
  <c r="BQ110" i="51"/>
  <c r="CI120" i="51"/>
  <c r="CN131" i="51"/>
  <c r="CV143" i="51"/>
  <c r="BY119" i="51"/>
  <c r="BG101" i="51"/>
  <c r="CY138" i="51"/>
  <c r="CC123" i="51"/>
  <c r="BN106" i="51"/>
  <c r="CV141" i="51"/>
  <c r="AT30" i="51"/>
  <c r="AV33" i="51"/>
  <c r="AT36" i="51"/>
  <c r="BA47" i="51"/>
  <c r="BS57" i="51"/>
  <c r="CB68" i="51"/>
  <c r="CG79" i="51"/>
  <c r="BD45" i="51"/>
  <c r="BI56" i="51"/>
  <c r="CA66" i="51"/>
  <c r="CJ77" i="51"/>
  <c r="AX44" i="51"/>
  <c r="BP54" i="51"/>
  <c r="BY65" i="51"/>
  <c r="CD76" i="51"/>
  <c r="CV86" i="51"/>
  <c r="BF53" i="51"/>
  <c r="BX63" i="51"/>
  <c r="CG74" i="51"/>
  <c r="CL85" i="51"/>
  <c r="DA100" i="51"/>
  <c r="CU88" i="51"/>
  <c r="AR33" i="51"/>
  <c r="BC102" i="51"/>
  <c r="BL113" i="51"/>
  <c r="BQ124" i="51"/>
  <c r="CI134" i="51"/>
  <c r="BB104" i="51"/>
  <c r="BK115" i="51"/>
  <c r="CC125" i="51"/>
  <c r="CH136" i="51"/>
  <c r="CQ147" i="51"/>
  <c r="AV95" i="51"/>
  <c r="BD107" i="51"/>
  <c r="BM118" i="51"/>
  <c r="CE128" i="51"/>
  <c r="CJ139" i="51"/>
  <c r="CS150" i="51"/>
  <c r="BB106" i="51"/>
  <c r="CQ141" i="51"/>
  <c r="BK113" i="51"/>
  <c r="CV145" i="51"/>
  <c r="BI111" i="51"/>
  <c r="CN144" i="51"/>
  <c r="BP112" i="51"/>
  <c r="CR145" i="51"/>
  <c r="AZ48" i="51"/>
  <c r="BI59" i="51"/>
  <c r="BR70" i="51"/>
  <c r="BW81" i="51"/>
  <c r="AT51" i="51"/>
  <c r="BL61" i="51"/>
  <c r="BQ72" i="51"/>
  <c r="BZ83" i="51"/>
  <c r="AX52" i="51"/>
  <c r="BG63" i="51"/>
  <c r="BY73" i="51"/>
  <c r="CD84" i="51"/>
  <c r="BA54" i="51"/>
  <c r="BF65" i="51"/>
  <c r="BX75" i="51"/>
  <c r="CG86" i="51"/>
  <c r="CL91" i="51"/>
  <c r="CQ102" i="51"/>
  <c r="CP92" i="51"/>
  <c r="CY103" i="51"/>
  <c r="CI92" i="51"/>
  <c r="DA102" i="51"/>
  <c r="CY101" i="51"/>
  <c r="CP94" i="51"/>
  <c r="AY65" i="51"/>
  <c r="BH76" i="51"/>
  <c r="BZ86" i="51"/>
  <c r="BA68" i="51"/>
  <c r="BJ79" i="51"/>
  <c r="AV58" i="51"/>
  <c r="BD70" i="51"/>
  <c r="BM81" i="51"/>
  <c r="AW62" i="51"/>
  <c r="BF73" i="51"/>
  <c r="CE94" i="51"/>
  <c r="CN105" i="51"/>
  <c r="CW116" i="51"/>
  <c r="CF94" i="51"/>
  <c r="CO105" i="51"/>
  <c r="CX116" i="51"/>
  <c r="CE92" i="51"/>
  <c r="CJ103" i="51"/>
  <c r="CS114" i="51"/>
  <c r="CC99" i="51"/>
  <c r="CT114" i="51"/>
  <c r="CI97" i="51"/>
  <c r="AQ105" i="51"/>
  <c r="AQ66" i="51"/>
  <c r="AQ39" i="51"/>
  <c r="AQ126" i="51"/>
  <c r="AQ133" i="51"/>
  <c r="CH85" i="51"/>
  <c r="CQ98" i="51"/>
  <c r="CG89" i="51"/>
  <c r="CY99" i="51"/>
  <c r="CI88" i="51"/>
  <c r="CN99" i="51"/>
  <c r="CM89" i="51"/>
  <c r="CU97" i="51"/>
  <c r="AY61" i="51"/>
  <c r="BH72" i="51"/>
  <c r="BM83" i="51"/>
  <c r="BA64" i="51"/>
  <c r="BJ75" i="51"/>
  <c r="BD66" i="51"/>
  <c r="BM77" i="51"/>
  <c r="AS54" i="51"/>
  <c r="BF69" i="51"/>
  <c r="BV91" i="51"/>
  <c r="CN101" i="51"/>
  <c r="CS112" i="51"/>
  <c r="BW91" i="51"/>
  <c r="CO101" i="51"/>
  <c r="CT112" i="51"/>
  <c r="BR89" i="51"/>
  <c r="CJ99" i="51"/>
  <c r="CS110" i="51"/>
  <c r="BT88" i="51"/>
  <c r="CG99" i="51"/>
  <c r="CR112" i="51"/>
  <c r="AQ36" i="51"/>
  <c r="AQ65" i="51"/>
  <c r="AQ43" i="51"/>
  <c r="AQ152" i="51"/>
  <c r="AQ161" i="51"/>
  <c r="BU78" i="51"/>
  <c r="CQ94" i="51"/>
  <c r="CU106" i="51"/>
  <c r="CL96" i="51"/>
  <c r="CZ110" i="51"/>
  <c r="CN95" i="51"/>
  <c r="CV107" i="51"/>
  <c r="CZ100" i="51"/>
  <c r="AR46" i="51"/>
  <c r="BA67" i="51"/>
  <c r="BJ78" i="51"/>
  <c r="AV57" i="51"/>
  <c r="BC70" i="51"/>
  <c r="BL81" i="51"/>
  <c r="AW61" i="51"/>
  <c r="BF72" i="51"/>
  <c r="BC64" i="51"/>
  <c r="BH75" i="51"/>
  <c r="BQ86" i="51"/>
  <c r="CG96" i="51"/>
  <c r="CP107" i="51"/>
  <c r="CX119" i="51"/>
  <c r="CH96" i="51"/>
  <c r="CQ107" i="51"/>
  <c r="CX120" i="51"/>
  <c r="CG94" i="51"/>
  <c r="CL105" i="51"/>
  <c r="CU116" i="51"/>
  <c r="CK107" i="51"/>
  <c r="AR57" i="51"/>
  <c r="CQ105" i="51"/>
  <c r="AQ108" i="51"/>
  <c r="AQ71" i="51"/>
  <c r="AQ61" i="51"/>
  <c r="AQ116" i="51"/>
  <c r="CE84" i="51"/>
  <c r="CV97" i="51"/>
  <c r="CH88" i="51"/>
  <c r="CQ99" i="51"/>
  <c r="CK91" i="51"/>
  <c r="CS98" i="51"/>
  <c r="CJ88" i="51"/>
  <c r="CO95" i="51"/>
  <c r="AX58" i="51"/>
  <c r="BF70" i="51"/>
  <c r="BK81" i="51"/>
  <c r="AY62" i="51"/>
  <c r="BH73" i="51"/>
  <c r="BM84" i="51"/>
  <c r="BB64" i="51"/>
  <c r="BK75" i="51"/>
  <c r="BP86" i="51"/>
  <c r="BD67" i="51"/>
  <c r="BM78" i="51"/>
  <c r="BT89" i="51"/>
  <c r="CL99" i="51"/>
  <c r="CQ110" i="51"/>
  <c r="BU89" i="51"/>
  <c r="CM99" i="51"/>
  <c r="CR110" i="51"/>
  <c r="BZ90" i="51"/>
  <c r="CH97" i="51"/>
  <c r="CQ108" i="51"/>
  <c r="CX121" i="51"/>
  <c r="DA123" i="51"/>
  <c r="CJ104" i="51"/>
  <c r="DA119" i="51"/>
  <c r="AQ97" i="51"/>
  <c r="AQ76" i="51"/>
  <c r="AQ155" i="51"/>
  <c r="AQ148" i="51"/>
  <c r="AZ133" i="51"/>
  <c r="BS163" i="51"/>
  <c r="BH135" i="51"/>
  <c r="BC152" i="51"/>
  <c r="BX163" i="51"/>
  <c r="CU172" i="51"/>
  <c r="BC157" i="51"/>
  <c r="BU144" i="51"/>
  <c r="BM168" i="51"/>
  <c r="BR150" i="51"/>
  <c r="AZ168" i="51"/>
  <c r="BF135" i="51"/>
  <c r="AS152" i="51"/>
  <c r="BR163" i="51"/>
  <c r="CK172" i="51"/>
  <c r="BJ120" i="51"/>
  <c r="BZ145" i="51"/>
  <c r="CG147" i="51"/>
  <c r="BJ40" i="51"/>
  <c r="BP46" i="51"/>
  <c r="BY38" i="51"/>
  <c r="CO55" i="51"/>
  <c r="DA72" i="51"/>
  <c r="CL57" i="51"/>
  <c r="BD81" i="51"/>
  <c r="BH89" i="51"/>
  <c r="BJ88" i="51"/>
  <c r="AR67" i="51"/>
  <c r="CU128" i="51"/>
  <c r="CG107" i="51"/>
  <c r="BI100" i="51"/>
  <c r="BM97" i="51"/>
  <c r="CW141" i="51"/>
  <c r="CD125" i="51"/>
  <c r="BZ118" i="51"/>
  <c r="AV35" i="51"/>
  <c r="BI51" i="51"/>
  <c r="BL49" i="51"/>
  <c r="BF48" i="51"/>
  <c r="BI46" i="51"/>
  <c r="CV89" i="51"/>
  <c r="BH105" i="51"/>
  <c r="BG107" i="51"/>
  <c r="CR150" i="51"/>
  <c r="CF131" i="51"/>
  <c r="CS147" i="51"/>
  <c r="CX150" i="51"/>
  <c r="BH64" i="51"/>
  <c r="BG66" i="51"/>
  <c r="BN69" i="51"/>
  <c r="BQ128" i="51"/>
  <c r="CB142" i="51"/>
  <c r="BJ125" i="51"/>
  <c r="AR100" i="51"/>
  <c r="CO156" i="51"/>
  <c r="CH147" i="51"/>
  <c r="BG34" i="51"/>
  <c r="CC63" i="51"/>
  <c r="CM66" i="51"/>
  <c r="CO69" i="51"/>
  <c r="CU72" i="51"/>
  <c r="BV35" i="51"/>
  <c r="CR64" i="51"/>
  <c r="CF50" i="51"/>
  <c r="CX65" i="51"/>
  <c r="AV70" i="51"/>
  <c r="BT97" i="51"/>
  <c r="BV96" i="51"/>
  <c r="BR93" i="51"/>
  <c r="BT96" i="51"/>
  <c r="AS83" i="51"/>
  <c r="BU108" i="51"/>
  <c r="BL106" i="51"/>
  <c r="BE90" i="51"/>
  <c r="CP133" i="51"/>
  <c r="DA144" i="51"/>
  <c r="AS35" i="51"/>
  <c r="BU59" i="51"/>
  <c r="BK58" i="51"/>
  <c r="BG47" i="51"/>
  <c r="CL76" i="51"/>
  <c r="BS60" i="51"/>
  <c r="CS88" i="51"/>
  <c r="CX94" i="51"/>
  <c r="BR119" i="51"/>
  <c r="BD106" i="51"/>
  <c r="CC133" i="51"/>
  <c r="DA157" i="51"/>
  <c r="BQ114" i="51"/>
  <c r="CE136" i="51"/>
  <c r="AS91" i="51"/>
  <c r="BA99" i="51"/>
  <c r="AY97" i="51"/>
  <c r="AV100" i="51"/>
  <c r="AU45" i="51"/>
  <c r="BP68" i="51"/>
  <c r="AS48" i="51"/>
  <c r="AV50" i="51"/>
  <c r="BW71" i="51"/>
  <c r="AY52" i="51"/>
  <c r="BV73" i="51"/>
  <c r="BH125" i="51"/>
  <c r="BE117" i="51"/>
  <c r="CB138" i="51"/>
  <c r="CP160" i="51"/>
  <c r="BG120" i="51"/>
  <c r="CD141" i="51"/>
  <c r="CR163" i="51"/>
  <c r="CG151" i="51"/>
  <c r="CI146" i="51"/>
  <c r="BW141" i="51"/>
  <c r="BT137" i="51"/>
  <c r="BA34" i="51"/>
  <c r="BN42" i="51"/>
  <c r="BK35" i="51"/>
  <c r="CF56" i="51"/>
  <c r="CT78" i="51"/>
  <c r="CC60" i="51"/>
  <c r="CY82" i="51"/>
  <c r="CE63" i="51"/>
  <c r="BJ45" i="51"/>
  <c r="CK66" i="51"/>
  <c r="BS32" i="51"/>
  <c r="BS41" i="51"/>
  <c r="BS35" i="51"/>
  <c r="CN56" i="51"/>
  <c r="CA50" i="51"/>
  <c r="CY74" i="51"/>
  <c r="CP64" i="51"/>
  <c r="CK58" i="51"/>
  <c r="BC77" i="51"/>
  <c r="AY82" i="51"/>
  <c r="BI85" i="51"/>
  <c r="BP89" i="51"/>
  <c r="CD111" i="51"/>
  <c r="BI89" i="51"/>
  <c r="CF110" i="51"/>
  <c r="AR75" i="51"/>
  <c r="CB107" i="51"/>
  <c r="CT129" i="51"/>
  <c r="CH110" i="51"/>
  <c r="CC111" i="51"/>
  <c r="AS85" i="51"/>
  <c r="BH101" i="51"/>
  <c r="CE122" i="51"/>
  <c r="BH98" i="51"/>
  <c r="CI119" i="51"/>
  <c r="CV142" i="51"/>
  <c r="CL125" i="51"/>
  <c r="BD96" i="51"/>
  <c r="CF120" i="51"/>
  <c r="CT138" i="51"/>
  <c r="AY36" i="51"/>
  <c r="BA40" i="51"/>
  <c r="BH52" i="51"/>
  <c r="CE73" i="51"/>
  <c r="BG50" i="51"/>
  <c r="CH71" i="51"/>
  <c r="BE49" i="51"/>
  <c r="CB70" i="51"/>
  <c r="BD47" i="51"/>
  <c r="CE68" i="51"/>
  <c r="CQ90" i="51"/>
  <c r="CW94" i="51"/>
  <c r="BC106" i="51"/>
  <c r="CD127" i="51"/>
  <c r="BB108" i="51"/>
  <c r="BR124" i="51"/>
  <c r="CJ134" i="51"/>
  <c r="CS145" i="51"/>
  <c r="AS90" i="51"/>
  <c r="BF105" i="51"/>
  <c r="BT127" i="51"/>
  <c r="CL137" i="51"/>
  <c r="CU148" i="51"/>
  <c r="AW99" i="51"/>
  <c r="CH138" i="51"/>
  <c r="BF106" i="51"/>
  <c r="CM142" i="51"/>
  <c r="BD104" i="51"/>
  <c r="CR140" i="51"/>
  <c r="BA107" i="51"/>
  <c r="CI142" i="51"/>
  <c r="AT46" i="51"/>
  <c r="BB58" i="51"/>
  <c r="BT68" i="51"/>
  <c r="BY79" i="51"/>
  <c r="AW48" i="51"/>
  <c r="BA60" i="51"/>
  <c r="BS70" i="51"/>
  <c r="CB81" i="51"/>
  <c r="AZ50" i="51"/>
  <c r="BI61" i="51"/>
  <c r="BN72" i="51"/>
  <c r="CF82" i="51"/>
  <c r="BC52" i="51"/>
  <c r="BH63" i="51"/>
  <c r="BQ74" i="51"/>
  <c r="BC114" i="51"/>
  <c r="BL125" i="51"/>
  <c r="AS105" i="51"/>
  <c r="BI117" i="51"/>
  <c r="BN128" i="51"/>
  <c r="BW139" i="51"/>
  <c r="CO149" i="51"/>
  <c r="CT160" i="51"/>
  <c r="AX109" i="51"/>
  <c r="BK120" i="51"/>
  <c r="BP131" i="51"/>
  <c r="BY142" i="51"/>
  <c r="CQ152" i="51"/>
  <c r="CV163" i="51"/>
  <c r="BN126" i="51"/>
  <c r="CO151" i="51"/>
  <c r="BG117" i="51"/>
  <c r="CD147" i="51"/>
  <c r="AR109" i="51"/>
  <c r="CE141" i="51"/>
  <c r="CW163" i="51"/>
  <c r="CB137" i="51"/>
  <c r="CT159" i="51"/>
  <c r="BE34" i="51"/>
  <c r="AZ32" i="51"/>
  <c r="BR42" i="51"/>
  <c r="BJ39" i="51"/>
  <c r="BB36" i="51"/>
  <c r="BR46" i="51"/>
  <c r="BW57" i="51"/>
  <c r="CO67" i="51"/>
  <c r="CX78" i="51"/>
  <c r="CG60" i="51"/>
  <c r="CP71" i="51"/>
  <c r="CX83" i="51"/>
  <c r="BZ52" i="51"/>
  <c r="CI63" i="51"/>
  <c r="CN74" i="51"/>
  <c r="BN45" i="51"/>
  <c r="BW56" i="51"/>
  <c r="CO66" i="51"/>
  <c r="CT77" i="51"/>
  <c r="BJ33" i="51"/>
  <c r="BR30" i="51"/>
  <c r="BW41" i="51"/>
  <c r="BR39" i="51"/>
  <c r="BW35" i="51"/>
  <c r="BZ46" i="51"/>
  <c r="CR56" i="51"/>
  <c r="DA67" i="51"/>
  <c r="CE50" i="51"/>
  <c r="CN61" i="51"/>
  <c r="DA76" i="51"/>
  <c r="CO53" i="51"/>
  <c r="CT64" i="51"/>
  <c r="CF47" i="51"/>
  <c r="CO58" i="51"/>
  <c r="CX69" i="51"/>
  <c r="BD76" i="51"/>
  <c r="BI87" i="51"/>
  <c r="AZ81" i="51"/>
  <c r="AW73" i="51"/>
  <c r="BF84" i="51"/>
  <c r="AW78" i="51"/>
  <c r="BM88" i="51"/>
  <c r="BV99" i="51"/>
  <c r="CA110" i="51"/>
  <c r="CS120" i="51"/>
  <c r="BF88" i="51"/>
  <c r="BX98" i="51"/>
  <c r="CG109" i="51"/>
  <c r="CL120" i="51"/>
  <c r="CZ134" i="51"/>
  <c r="BT95" i="51"/>
  <c r="CC106" i="51"/>
  <c r="CH117" i="51"/>
  <c r="CZ127" i="51"/>
  <c r="CB104" i="51"/>
  <c r="BY107" i="51"/>
  <c r="BZ106" i="51"/>
  <c r="CD106" i="51"/>
  <c r="AT86" i="51"/>
  <c r="AY83" i="51"/>
  <c r="AZ89" i="51"/>
  <c r="BE100" i="51"/>
  <c r="BW110" i="51"/>
  <c r="CF121" i="51"/>
  <c r="CK132" i="51"/>
  <c r="BI97" i="51"/>
  <c r="BN108" i="51"/>
  <c r="CF118" i="51"/>
  <c r="CO129" i="51"/>
  <c r="CX140" i="51"/>
  <c r="BG92" i="51"/>
  <c r="BL103" i="51"/>
  <c r="BU114" i="51"/>
  <c r="CM124" i="51"/>
  <c r="CR135" i="51"/>
  <c r="BD92" i="51"/>
  <c r="CT134" i="51"/>
  <c r="BW117" i="51"/>
  <c r="BI95" i="51"/>
  <c r="CV136" i="51"/>
  <c r="CD122" i="51"/>
  <c r="AW34" i="51"/>
  <c r="AT38" i="51"/>
  <c r="BB39" i="51"/>
  <c r="BB40" i="51"/>
  <c r="BE51" i="51"/>
  <c r="BW61" i="51"/>
  <c r="CF72" i="51"/>
  <c r="CK83" i="51"/>
  <c r="BH49" i="51"/>
  <c r="BM60" i="51"/>
  <c r="CE70" i="51"/>
  <c r="CN81" i="51"/>
  <c r="BB48" i="51"/>
  <c r="BT58" i="51"/>
  <c r="CC69" i="51"/>
  <c r="CH80" i="51"/>
  <c r="BE46" i="51"/>
  <c r="BJ57" i="51"/>
  <c r="CB67" i="51"/>
  <c r="CK78" i="51"/>
  <c r="CR89" i="51"/>
  <c r="CT92" i="51"/>
  <c r="CY92" i="51"/>
  <c r="AU94" i="51"/>
  <c r="BG106" i="51"/>
  <c r="BP117" i="51"/>
  <c r="BU128" i="51"/>
  <c r="AW97" i="51"/>
  <c r="BF108" i="51"/>
  <c r="CG129" i="51"/>
  <c r="CL140" i="51"/>
  <c r="CU151" i="51"/>
  <c r="BC100" i="51"/>
  <c r="BH111" i="51"/>
  <c r="BQ122" i="51"/>
  <c r="CI132" i="51"/>
  <c r="CN143" i="51"/>
  <c r="CV155" i="51"/>
  <c r="BR122" i="51"/>
  <c r="CY149" i="51"/>
  <c r="CA129" i="51"/>
  <c r="CY154" i="51"/>
  <c r="BY127" i="51"/>
  <c r="CV152" i="51"/>
  <c r="CF128" i="51"/>
  <c r="CU154" i="51"/>
  <c r="AU53" i="51"/>
  <c r="BM63" i="51"/>
  <c r="BV74" i="51"/>
  <c r="CA85" i="51"/>
  <c r="AX55" i="51"/>
  <c r="BP65" i="51"/>
  <c r="BU76" i="51"/>
  <c r="CD87" i="51"/>
  <c r="BB56" i="51"/>
  <c r="BK67" i="51"/>
  <c r="CC77" i="51"/>
  <c r="AT45" i="51"/>
  <c r="BE58" i="51"/>
  <c r="BJ69" i="51"/>
  <c r="CB79" i="51"/>
  <c r="BX79" i="51"/>
  <c r="CP95" i="51"/>
  <c r="CX107" i="51"/>
  <c r="CT96" i="51"/>
  <c r="AR47" i="51"/>
  <c r="CM96" i="51"/>
  <c r="CY108" i="51"/>
  <c r="CV104" i="51"/>
  <c r="AV56" i="51"/>
  <c r="BC69" i="51"/>
  <c r="BL80" i="51"/>
  <c r="AV61" i="51"/>
  <c r="BE72" i="51"/>
  <c r="BN83" i="51"/>
  <c r="BC63" i="51"/>
  <c r="BH74" i="51"/>
  <c r="BQ85" i="51"/>
  <c r="BE66" i="51"/>
  <c r="BJ77" i="51"/>
  <c r="BQ88" i="51"/>
  <c r="CI98" i="51"/>
  <c r="CR109" i="51"/>
  <c r="BR88" i="51"/>
  <c r="CJ98" i="51"/>
  <c r="CS109" i="51"/>
  <c r="BX88" i="51"/>
  <c r="CI96" i="51"/>
  <c r="CN107" i="51"/>
  <c r="CV119" i="51"/>
  <c r="CS115" i="51"/>
  <c r="CK99" i="51"/>
  <c r="CY113" i="51"/>
  <c r="AQ80" i="51"/>
  <c r="AQ62" i="51"/>
  <c r="AQ132" i="51"/>
  <c r="AQ156" i="51"/>
  <c r="AQ42" i="51"/>
  <c r="AQ35" i="51"/>
  <c r="CO107" i="51"/>
  <c r="CU112" i="51"/>
  <c r="BT91" i="51"/>
  <c r="CQ103" i="51"/>
  <c r="CU114" i="51"/>
  <c r="BX93" i="51"/>
  <c r="BH71" i="51"/>
  <c r="AS53" i="51"/>
  <c r="BC66" i="51"/>
  <c r="BJ74" i="51"/>
  <c r="CM93" i="51"/>
  <c r="CW102" i="51"/>
  <c r="CU103" i="51"/>
  <c r="CZ101" i="51"/>
  <c r="AQ159" i="51"/>
  <c r="AQ86" i="51"/>
  <c r="CH94" i="51"/>
  <c r="CP109" i="51"/>
  <c r="BS88" i="51"/>
  <c r="CL100" i="51"/>
  <c r="CT111" i="51"/>
  <c r="BS90" i="51"/>
  <c r="BG68" i="51"/>
  <c r="BJ76" i="51"/>
  <c r="BP85" i="51"/>
  <c r="BB63" i="51"/>
  <c r="BE71" i="51"/>
  <c r="CX98" i="51"/>
  <c r="CR99" i="51"/>
  <c r="CP100" i="51"/>
  <c r="CU98" i="51"/>
  <c r="CL98" i="51"/>
  <c r="CN103" i="51"/>
  <c r="CA95" i="51"/>
  <c r="BS84" i="51"/>
  <c r="BH70" i="51"/>
  <c r="BQ87" i="51"/>
  <c r="CU105" i="51"/>
  <c r="CK93" i="51"/>
  <c r="AQ84" i="51"/>
  <c r="BU91" i="51"/>
  <c r="AY68" i="51"/>
  <c r="BJ70" i="51"/>
  <c r="CS96" i="51"/>
  <c r="BI57" i="51"/>
  <c r="BB54" i="51"/>
  <c r="CD126" i="51"/>
  <c r="CS141" i="51"/>
  <c r="AW96" i="51"/>
  <c r="CO81" i="51"/>
  <c r="CR84" i="51"/>
  <c r="CP126" i="51"/>
  <c r="BX115" i="51"/>
  <c r="CR133" i="51"/>
  <c r="CL110" i="51"/>
  <c r="CS121" i="51"/>
  <c r="AZ79" i="51"/>
  <c r="BZ49" i="51"/>
  <c r="CC47" i="51"/>
  <c r="BZ57" i="51"/>
  <c r="BV51" i="51"/>
  <c r="BC33" i="51"/>
  <c r="BI123" i="51"/>
  <c r="AV111" i="51"/>
  <c r="AW116" i="51"/>
  <c r="CE82" i="51"/>
  <c r="CO144" i="51"/>
  <c r="CX149" i="51"/>
  <c r="BY125" i="51"/>
  <c r="CI71" i="51"/>
  <c r="CX142" i="51"/>
  <c r="CL123" i="51"/>
  <c r="CM111" i="51"/>
  <c r="CW65" i="51"/>
  <c r="BQ46" i="51"/>
  <c r="BD35" i="51"/>
  <c r="CW161" i="51"/>
  <c r="BV71" i="51"/>
  <c r="CH137" i="51"/>
  <c r="BV61" i="51"/>
  <c r="AY92" i="51"/>
  <c r="AX72" i="51"/>
  <c r="CJ64" i="51"/>
  <c r="BU70" i="51"/>
  <c r="BJ108" i="51"/>
  <c r="CL122" i="51"/>
  <c r="BQ89" i="51"/>
  <c r="BQ41" i="51"/>
  <c r="BH168" i="51"/>
  <c r="BK157" i="51"/>
  <c r="AQ64" i="51"/>
  <c r="AR53" i="51"/>
  <c r="BX92" i="51"/>
  <c r="CL101" i="51"/>
  <c r="CV114" i="51"/>
  <c r="BY93" i="51"/>
  <c r="CP103" i="51"/>
  <c r="BQ82" i="51"/>
  <c r="AU60" i="51"/>
  <c r="BF68" i="51"/>
  <c r="BL77" i="51"/>
  <c r="BA63" i="51"/>
  <c r="CV100" i="51"/>
  <c r="CN91" i="51"/>
  <c r="CL92" i="51"/>
  <c r="CH91" i="51"/>
  <c r="AQ87" i="51"/>
  <c r="CS107" i="51"/>
  <c r="AR52" i="51"/>
  <c r="CK98" i="51"/>
  <c r="CU111" i="51"/>
  <c r="BT90" i="51"/>
  <c r="CK100" i="51"/>
  <c r="BL79" i="51"/>
  <c r="BS87" i="51"/>
  <c r="BE65" i="51"/>
  <c r="BG74" i="51"/>
  <c r="BN82" i="51"/>
  <c r="AV60" i="51"/>
  <c r="CL90" i="51"/>
  <c r="CM88" i="51"/>
  <c r="CK89" i="51"/>
  <c r="CC86" i="51"/>
  <c r="AQ55" i="51"/>
  <c r="AQ100" i="51"/>
  <c r="CW115" i="51"/>
  <c r="CW114" i="51"/>
  <c r="BV93" i="51"/>
  <c r="CS105" i="51"/>
  <c r="DA116" i="51"/>
  <c r="BZ95" i="51"/>
  <c r="BJ73" i="51"/>
  <c r="BQ81" i="51"/>
  <c r="AU59" i="51"/>
  <c r="BE68" i="51"/>
  <c r="BL76" i="51"/>
  <c r="CS95" i="51"/>
  <c r="CR103" i="51"/>
  <c r="CT104" i="51"/>
  <c r="CU102" i="51"/>
  <c r="AQ170" i="51"/>
  <c r="AR54" i="51"/>
  <c r="CU108" i="51"/>
  <c r="CD100" i="51"/>
  <c r="BX89" i="51"/>
  <c r="AT63" i="51"/>
  <c r="AR50" i="51"/>
  <c r="CN98" i="51"/>
  <c r="BV81" i="51"/>
  <c r="BW79" i="51"/>
  <c r="CB77" i="51"/>
  <c r="BY75" i="51"/>
  <c r="CH134" i="51"/>
  <c r="CH135" i="51"/>
  <c r="CU144" i="51"/>
  <c r="AW102" i="51"/>
  <c r="BR120" i="51"/>
  <c r="BS118" i="51"/>
  <c r="CV94" i="51"/>
  <c r="BQ58" i="51"/>
  <c r="BN60" i="51"/>
  <c r="BT61" i="51"/>
  <c r="BQ63" i="51"/>
  <c r="AW39" i="51"/>
  <c r="BK101" i="51"/>
  <c r="CY136" i="51"/>
  <c r="BA94" i="51"/>
  <c r="BU109" i="51"/>
  <c r="BQ112" i="51"/>
  <c r="AW87" i="51"/>
  <c r="CD110" i="51"/>
  <c r="BN97" i="51"/>
  <c r="BR100" i="51"/>
  <c r="BY100" i="51"/>
  <c r="AU75" i="51"/>
  <c r="CZ71" i="51"/>
  <c r="CI55" i="51"/>
  <c r="CY69" i="51"/>
  <c r="BU40" i="51"/>
  <c r="DA78" i="51"/>
  <c r="CU75" i="51"/>
  <c r="CS72" i="51"/>
  <c r="CI69" i="51"/>
  <c r="BM40" i="51"/>
  <c r="CZ161" i="51"/>
  <c r="AZ108" i="51"/>
  <c r="BP132" i="51"/>
  <c r="BW132" i="51"/>
  <c r="CI151" i="51"/>
  <c r="AY107" i="51"/>
  <c r="BL62" i="51"/>
  <c r="BH61" i="51"/>
  <c r="BE59" i="51"/>
  <c r="CS143" i="51"/>
  <c r="CI141" i="51"/>
  <c r="CA128" i="51"/>
  <c r="CV146" i="51"/>
  <c r="BX129" i="51"/>
  <c r="BY70" i="51"/>
  <c r="CB73" i="51"/>
  <c r="AU42" i="51"/>
  <c r="BP100" i="51"/>
  <c r="CC121" i="51"/>
  <c r="AZ86" i="51"/>
  <c r="CI108" i="51"/>
  <c r="CG112" i="51"/>
  <c r="AW79" i="51"/>
  <c r="CH51" i="51"/>
  <c r="BM34" i="51"/>
  <c r="CZ85" i="51"/>
  <c r="BE37" i="51"/>
  <c r="CC143" i="51"/>
  <c r="BX143" i="51"/>
  <c r="BH118" i="51"/>
  <c r="BQ73" i="51"/>
  <c r="BS69" i="51"/>
  <c r="BC105" i="51"/>
  <c r="AR99" i="51"/>
  <c r="CY93" i="51"/>
  <c r="BD50" i="51"/>
  <c r="BC93" i="51"/>
  <c r="BP98" i="51"/>
  <c r="CM51" i="51"/>
  <c r="CR70" i="51"/>
  <c r="CN149" i="51"/>
  <c r="CI143" i="51"/>
  <c r="BN67" i="51"/>
  <c r="BZ133" i="51"/>
  <c r="CY90" i="51"/>
  <c r="BP52" i="51"/>
  <c r="CY143" i="51"/>
  <c r="CW130" i="51"/>
  <c r="BG82" i="51"/>
  <c r="BS40" i="51"/>
  <c r="CG146" i="51"/>
  <c r="BA152" i="51"/>
  <c r="BU168" i="51"/>
  <c r="CB163" i="51"/>
  <c r="BD133" i="51"/>
  <c r="GY183" i="51"/>
  <c r="V17" i="40"/>
  <c r="DD183" i="51"/>
  <c r="DE183" i="51"/>
  <c r="DE182" i="51"/>
  <c r="EC183" i="51"/>
  <c r="EC182" i="51"/>
  <c r="DQ183" i="51"/>
  <c r="DQ182" i="51"/>
  <c r="EC207" i="51" l="1"/>
  <c r="DQ206" i="51"/>
  <c r="GY207" i="51"/>
  <c r="GY220" i="51" s="1"/>
  <c r="DD206" i="51"/>
  <c r="AI8" i="47" s="1"/>
  <c r="FP206" i="51"/>
  <c r="FP219" i="51" s="1"/>
  <c r="EJ206" i="51"/>
  <c r="EJ219" i="51" s="1"/>
  <c r="FQ206" i="51"/>
  <c r="FQ219" i="51" s="1"/>
  <c r="ET206" i="51"/>
  <c r="ET219" i="51" s="1"/>
  <c r="DK213" i="51"/>
  <c r="DK226" i="51"/>
  <c r="DZ206" i="51"/>
  <c r="DZ219" i="51" s="1"/>
  <c r="GV206" i="51"/>
  <c r="GV219" i="51" s="1"/>
  <c r="FO207" i="51"/>
  <c r="FO220" i="51" s="1"/>
  <c r="DY207" i="51"/>
  <c r="DY220" i="51" s="1"/>
  <c r="DX207" i="51"/>
  <c r="DX220" i="51" s="1"/>
  <c r="EE207" i="51"/>
  <c r="EE220" i="51" s="1"/>
  <c r="EJ207" i="51"/>
  <c r="EJ220" i="51" s="1"/>
  <c r="GB206" i="51"/>
  <c r="GB219" i="51" s="1"/>
  <c r="GO206" i="51"/>
  <c r="GO219" i="51" s="1"/>
  <c r="DM206" i="51"/>
  <c r="DM219" i="51" s="1"/>
  <c r="ES207" i="51"/>
  <c r="ES220" i="51" s="1"/>
  <c r="GI213" i="51"/>
  <c r="GI226" i="51"/>
  <c r="FV206" i="51"/>
  <c r="FV219" i="51" s="1"/>
  <c r="FD206" i="51"/>
  <c r="FD219" i="51" s="1"/>
  <c r="GP206" i="51"/>
  <c r="GP219" i="51" s="1"/>
  <c r="EQ206" i="51"/>
  <c r="EQ219" i="51" s="1"/>
  <c r="GS206" i="51"/>
  <c r="GS219" i="51" s="1"/>
  <c r="GT213" i="51"/>
  <c r="GT226" i="51" s="1"/>
  <c r="FR207" i="51"/>
  <c r="FR220" i="51" s="1"/>
  <c r="EY207" i="51"/>
  <c r="EY220" i="51" s="1"/>
  <c r="DG207" i="51"/>
  <c r="DG220" i="51" s="1"/>
  <c r="GJ206" i="51"/>
  <c r="GJ219" i="51" s="1"/>
  <c r="DU206" i="51"/>
  <c r="DU219" i="51" s="1"/>
  <c r="GV207" i="51"/>
  <c r="GV220" i="51" s="1"/>
  <c r="FI207" i="51"/>
  <c r="FI220" i="51" s="1"/>
  <c r="ET207" i="51"/>
  <c r="ET220" i="51" s="1"/>
  <c r="GM215" i="51"/>
  <c r="GM228" i="51" s="1"/>
  <c r="GD215" i="51"/>
  <c r="GD228" i="51" s="1"/>
  <c r="GR215" i="51"/>
  <c r="GR228" i="51" s="1"/>
  <c r="FE215" i="51"/>
  <c r="FE228" i="51" s="1"/>
  <c r="GM207" i="51"/>
  <c r="GM220" i="51" s="1"/>
  <c r="DV206" i="51"/>
  <c r="DV219" i="51" s="1"/>
  <c r="FL207" i="51"/>
  <c r="FL220" i="51" s="1"/>
  <c r="GX207" i="51"/>
  <c r="AJ18" i="47" s="1"/>
  <c r="FM207" i="51"/>
  <c r="FM220" i="51" s="1"/>
  <c r="DF207" i="51"/>
  <c r="DF220" i="51" s="1"/>
  <c r="FW206" i="51"/>
  <c r="FW219" i="51" s="1"/>
  <c r="EM207" i="51"/>
  <c r="EM220" i="51" s="1"/>
  <c r="GU207" i="51"/>
  <c r="GU220" i="51" s="1"/>
  <c r="EI206" i="51"/>
  <c r="EI219" i="51" s="1"/>
  <c r="FZ206" i="51"/>
  <c r="FZ219" i="51" s="1"/>
  <c r="GR207" i="51"/>
  <c r="GR220" i="51" s="1"/>
  <c r="DO207" i="51"/>
  <c r="DO220" i="51" s="1"/>
  <c r="DU207" i="51"/>
  <c r="DU220" i="51" s="1"/>
  <c r="EG207" i="51"/>
  <c r="EG220" i="51" s="1"/>
  <c r="EY191" i="51"/>
  <c r="EY206" i="51"/>
  <c r="EY219" i="51" s="1"/>
  <c r="FK207" i="51"/>
  <c r="FK220" i="51" s="1"/>
  <c r="EB206" i="51"/>
  <c r="EB219" i="51" s="1"/>
  <c r="GD206" i="51"/>
  <c r="GD219" i="51" s="1"/>
  <c r="DQ207" i="51"/>
  <c r="DQ220" i="51" s="1"/>
  <c r="R18" i="47"/>
  <c r="GY213" i="51"/>
  <c r="GY226" i="51" s="1"/>
  <c r="DY206" i="51"/>
  <c r="DY219" i="51" s="1"/>
  <c r="FY207" i="51"/>
  <c r="FY220" i="51" s="1"/>
  <c r="FI206" i="51"/>
  <c r="FI219" i="51" s="1"/>
  <c r="EH206" i="51"/>
  <c r="EH219" i="51" s="1"/>
  <c r="DK206" i="51"/>
  <c r="DK219" i="51" s="1"/>
  <c r="DZ207" i="51"/>
  <c r="DZ220" i="51" s="1"/>
  <c r="GC207" i="51"/>
  <c r="GC220" i="51" s="1"/>
  <c r="FG207" i="51"/>
  <c r="FG220" i="51" s="1"/>
  <c r="DY213" i="51"/>
  <c r="DY226" i="51" s="1"/>
  <c r="DX213" i="51"/>
  <c r="DX226" i="51" s="1"/>
  <c r="FP207" i="51"/>
  <c r="FP220" i="51" s="1"/>
  <c r="FY206" i="51"/>
  <c r="FY219" i="51" s="1"/>
  <c r="EA207" i="51"/>
  <c r="EA220" i="51" s="1"/>
  <c r="FO206" i="51"/>
  <c r="FO219" i="51" s="1"/>
  <c r="GO213" i="51"/>
  <c r="GO226" i="51" s="1"/>
  <c r="ED206" i="51"/>
  <c r="ED219" i="51" s="1"/>
  <c r="ES213" i="51"/>
  <c r="ES226" i="51" s="1"/>
  <c r="FH207" i="51"/>
  <c r="FH220" i="51" s="1"/>
  <c r="FV207" i="51"/>
  <c r="FV220" i="51" s="1"/>
  <c r="FD213" i="51"/>
  <c r="GP207" i="51"/>
  <c r="GP220" i="51" s="1"/>
  <c r="EQ213" i="51"/>
  <c r="EQ226" i="51" s="1"/>
  <c r="GS213" i="51"/>
  <c r="GS226" i="51" s="1"/>
  <c r="EO206" i="51"/>
  <c r="AI12" i="47" s="1"/>
  <c r="GG207" i="51"/>
  <c r="GG220" i="51" s="1"/>
  <c r="FE207" i="51"/>
  <c r="FE220" i="51" s="1"/>
  <c r="DW207" i="51"/>
  <c r="DW220" i="51" s="1"/>
  <c r="EG206" i="51"/>
  <c r="EG219" i="51" s="1"/>
  <c r="EP206" i="51"/>
  <c r="GF207" i="51"/>
  <c r="GF220" i="51" s="1"/>
  <c r="EZ206" i="51"/>
  <c r="EZ219" i="51" s="1"/>
  <c r="GC206" i="51"/>
  <c r="GC219" i="51" s="1"/>
  <c r="DJ207" i="51"/>
  <c r="DJ220" i="51" s="1"/>
  <c r="EK207" i="51"/>
  <c r="EK220" i="51" s="1"/>
  <c r="FR215" i="51"/>
  <c r="FR228" i="51" s="1"/>
  <c r="DL215" i="51"/>
  <c r="DL228" i="51" s="1"/>
  <c r="DW215" i="51"/>
  <c r="DW228" i="51" s="1"/>
  <c r="DG215" i="51"/>
  <c r="DG228" i="51" s="1"/>
  <c r="FM206" i="51"/>
  <c r="FM219" i="51" s="1"/>
  <c r="FN207" i="51"/>
  <c r="FF191" i="51"/>
  <c r="FF206" i="51"/>
  <c r="FF219" i="51" s="1"/>
  <c r="GN206" i="51"/>
  <c r="GN219" i="51" s="1"/>
  <c r="EN207" i="51"/>
  <c r="EN220" i="51" s="1"/>
  <c r="ER191" i="51"/>
  <c r="ER206" i="51"/>
  <c r="ER219" i="51" s="1"/>
  <c r="GA206" i="51"/>
  <c r="GA219" i="51" s="1"/>
  <c r="FZ207" i="51"/>
  <c r="FA206" i="51"/>
  <c r="FA219" i="51" s="1"/>
  <c r="GA207" i="51"/>
  <c r="GA220" i="51" s="1"/>
  <c r="GF206" i="51"/>
  <c r="GF219" i="51" s="1"/>
  <c r="FC207" i="51"/>
  <c r="FC220" i="51" s="1"/>
  <c r="FX207" i="51"/>
  <c r="FX220" i="51" s="1"/>
  <c r="EF207" i="51"/>
  <c r="EF220" i="51" s="1"/>
  <c r="GE206" i="51"/>
  <c r="GE219" i="51" s="1"/>
  <c r="GK191" i="51"/>
  <c r="GK206" i="51"/>
  <c r="GK219" i="51" s="1"/>
  <c r="FC191" i="51"/>
  <c r="FC206" i="51"/>
  <c r="FC219" i="51" s="1"/>
  <c r="FJ206" i="51"/>
  <c r="FJ219" i="51" s="1"/>
  <c r="FT206" i="51"/>
  <c r="FT219" i="51" s="1"/>
  <c r="FB226" i="51"/>
  <c r="FN226" i="51"/>
  <c r="EC206" i="51"/>
  <c r="DD207" i="51"/>
  <c r="AJ8" i="47" s="1"/>
  <c r="GY206" i="51"/>
  <c r="GY219" i="51" s="1"/>
  <c r="GH207" i="51"/>
  <c r="GH220" i="51" s="1"/>
  <c r="EU206" i="51"/>
  <c r="EU219" i="51" s="1"/>
  <c r="EA206" i="51"/>
  <c r="EA219" i="51" s="1"/>
  <c r="FS207" i="51"/>
  <c r="FS220" i="51" s="1"/>
  <c r="EK206" i="51"/>
  <c r="EK219" i="51" s="1"/>
  <c r="EU207" i="51"/>
  <c r="EU220" i="51" s="1"/>
  <c r="DZ213" i="51"/>
  <c r="DZ226" i="51" s="1"/>
  <c r="GQ207" i="51"/>
  <c r="GQ220" i="51" s="1"/>
  <c r="FG206" i="51"/>
  <c r="FG219" i="51" s="1"/>
  <c r="GQ206" i="51"/>
  <c r="GQ219" i="51" s="1"/>
  <c r="DT207" i="51"/>
  <c r="DT220" i="51" s="1"/>
  <c r="GH206" i="51"/>
  <c r="GH219" i="51" s="1"/>
  <c r="GL207" i="51"/>
  <c r="DP207" i="51"/>
  <c r="DP220" i="51" s="1"/>
  <c r="DN207" i="51"/>
  <c r="DN220" i="51" s="1"/>
  <c r="DN206" i="51"/>
  <c r="DN219" i="51" s="1"/>
  <c r="GI207" i="51"/>
  <c r="GI220" i="51" s="1"/>
  <c r="FH206" i="51"/>
  <c r="FH219" i="51" s="1"/>
  <c r="FV213" i="51"/>
  <c r="AP15" i="47" s="1"/>
  <c r="GL206" i="51"/>
  <c r="GP213" i="51"/>
  <c r="GP226" i="51" s="1"/>
  <c r="DH213" i="51"/>
  <c r="DH226" i="51" s="1"/>
  <c r="GT206" i="51"/>
  <c r="GT219" i="51" s="1"/>
  <c r="EO213" i="51"/>
  <c r="AP12" i="47" s="1"/>
  <c r="FU206" i="51"/>
  <c r="FU219" i="51" s="1"/>
  <c r="DR206" i="51"/>
  <c r="DR219" i="51" s="1"/>
  <c r="EL207" i="51"/>
  <c r="EL220" i="51" s="1"/>
  <c r="FJ207" i="51"/>
  <c r="FJ220" i="51" s="1"/>
  <c r="EV206" i="51"/>
  <c r="EV219" i="51" s="1"/>
  <c r="EF206" i="51"/>
  <c r="EF219" i="51" s="1"/>
  <c r="EH207" i="51"/>
  <c r="EH220" i="51" s="1"/>
  <c r="FS206" i="51"/>
  <c r="FS219" i="51" s="1"/>
  <c r="DJ206" i="51"/>
  <c r="DJ219" i="51" s="1"/>
  <c r="FQ207" i="51"/>
  <c r="FQ220" i="51" s="1"/>
  <c r="EL215" i="51"/>
  <c r="EL228" i="51" s="1"/>
  <c r="EB215" i="51"/>
  <c r="EB228" i="51" s="1"/>
  <c r="GU215" i="51"/>
  <c r="GU228" i="51" s="1"/>
  <c r="EM215" i="51"/>
  <c r="EM228" i="51" s="1"/>
  <c r="EX215" i="51"/>
  <c r="EX228" i="51" s="1"/>
  <c r="GG215" i="51"/>
  <c r="GG228" i="51"/>
  <c r="DX215" i="51"/>
  <c r="DX228" i="51" s="1"/>
  <c r="FL191" i="51"/>
  <c r="FL206" i="51"/>
  <c r="FL219" i="51" s="1"/>
  <c r="EN206" i="51"/>
  <c r="EN219" i="51" s="1"/>
  <c r="GN207" i="51"/>
  <c r="GN220" i="51" s="1"/>
  <c r="FN191" i="51"/>
  <c r="FN206" i="51"/>
  <c r="FR206" i="51"/>
  <c r="FR219" i="51" s="1"/>
  <c r="FE206" i="51"/>
  <c r="FE219" i="51" s="1"/>
  <c r="GJ207" i="51"/>
  <c r="GJ220" i="51" s="1"/>
  <c r="GD207" i="51"/>
  <c r="GD220" i="51" s="1"/>
  <c r="ER207" i="51"/>
  <c r="ER220" i="51" s="1"/>
  <c r="FB206" i="51"/>
  <c r="EB207" i="51"/>
  <c r="EB220" i="51" s="1"/>
  <c r="GK207" i="51"/>
  <c r="GK220" i="51" s="1"/>
  <c r="DL206" i="51"/>
  <c r="DL219" i="51" s="1"/>
  <c r="FA207" i="51"/>
  <c r="FA220" i="51" s="1"/>
  <c r="EX207" i="51"/>
  <c r="EX220" i="51" s="1"/>
  <c r="FB207" i="51"/>
  <c r="EL206" i="51"/>
  <c r="EL219" i="51" s="1"/>
  <c r="GG206" i="51"/>
  <c r="GG219" i="51" s="1"/>
  <c r="AP9" i="47"/>
  <c r="AP16" i="47"/>
  <c r="AP18" i="47"/>
  <c r="AP11" i="47"/>
  <c r="DD213" i="51"/>
  <c r="AP8" i="47" s="1"/>
  <c r="EE206" i="51"/>
  <c r="EE219" i="51" s="1"/>
  <c r="GW207" i="51"/>
  <c r="GW220" i="51" s="1"/>
  <c r="DP206" i="51"/>
  <c r="DP219" i="51" s="1"/>
  <c r="EZ207" i="51"/>
  <c r="EZ220" i="51" s="1"/>
  <c r="DI207" i="51"/>
  <c r="DI220" i="51" s="1"/>
  <c r="EU213" i="51"/>
  <c r="EU226" i="51" s="1"/>
  <c r="FU207" i="51"/>
  <c r="FU220" i="51" s="1"/>
  <c r="GB207" i="51"/>
  <c r="GB220" i="51" s="1"/>
  <c r="FG213" i="51"/>
  <c r="FG226" i="51" s="1"/>
  <c r="GQ213" i="51"/>
  <c r="GQ226" i="51" s="1"/>
  <c r="DT213" i="51"/>
  <c r="AP10" i="47" s="1"/>
  <c r="GW206" i="51"/>
  <c r="GW219" i="51" s="1"/>
  <c r="ED207" i="51"/>
  <c r="ED220" i="51" s="1"/>
  <c r="DS206" i="51"/>
  <c r="DS219" i="51" s="1"/>
  <c r="EP207" i="51"/>
  <c r="ES206" i="51"/>
  <c r="ES219" i="51" s="1"/>
  <c r="GI206" i="51"/>
  <c r="GI219" i="51" s="1"/>
  <c r="FH213" i="51"/>
  <c r="FH226" i="51" s="1"/>
  <c r="FD207" i="51"/>
  <c r="FD220" i="51" s="1"/>
  <c r="GL213" i="51"/>
  <c r="EQ207" i="51"/>
  <c r="EQ220" i="51" s="1"/>
  <c r="DH206" i="51"/>
  <c r="DH219" i="51" s="1"/>
  <c r="GT207" i="51"/>
  <c r="GT220" i="51" s="1"/>
  <c r="EO207" i="51"/>
  <c r="AJ12" i="47" s="1"/>
  <c r="DF206" i="51"/>
  <c r="DF219" i="51" s="1"/>
  <c r="EI207" i="51"/>
  <c r="EI220" i="51" s="1"/>
  <c r="DO206" i="51"/>
  <c r="DO219" i="51" s="1"/>
  <c r="FK206" i="51"/>
  <c r="FK219" i="51" s="1"/>
  <c r="DI206" i="51"/>
  <c r="DI219" i="51" s="1"/>
  <c r="DS207" i="51"/>
  <c r="DS220" i="51" s="1"/>
  <c r="DM207" i="51"/>
  <c r="DM220" i="51" s="1"/>
  <c r="FX215" i="51"/>
  <c r="FX228" i="51" s="1"/>
  <c r="GX215" i="51"/>
  <c r="GX228" i="51" s="1"/>
  <c r="EW215" i="51"/>
  <c r="EW228" i="51" s="1"/>
  <c r="DT215" i="51"/>
  <c r="DT228" i="51" s="1"/>
  <c r="FF207" i="51"/>
  <c r="FF220" i="51" s="1"/>
  <c r="GX206" i="51"/>
  <c r="AI18" i="47" s="1"/>
  <c r="DV207" i="51"/>
  <c r="DV220" i="51" s="1"/>
  <c r="GM206" i="51"/>
  <c r="GM219" i="51" s="1"/>
  <c r="EW207" i="51"/>
  <c r="EW220" i="51" s="1"/>
  <c r="FT207" i="51"/>
  <c r="FT220" i="51" s="1"/>
  <c r="FX206" i="51"/>
  <c r="FX219" i="51" s="1"/>
  <c r="EX206" i="51"/>
  <c r="EX219" i="51" s="1"/>
  <c r="DR207" i="51"/>
  <c r="DR220" i="51" s="1"/>
  <c r="EM206" i="51"/>
  <c r="EM219" i="51" s="1"/>
  <c r="EW206" i="51"/>
  <c r="EW219" i="51" s="1"/>
  <c r="DG206" i="51"/>
  <c r="DG219" i="51" s="1"/>
  <c r="GE207" i="51"/>
  <c r="GE220" i="51" s="1"/>
  <c r="DW206" i="51"/>
  <c r="DW219" i="51" s="1"/>
  <c r="GU206" i="51"/>
  <c r="GU219" i="51" s="1"/>
  <c r="DL207" i="51"/>
  <c r="DL220" i="51" s="1"/>
  <c r="EV207" i="51"/>
  <c r="EV220" i="51" s="1"/>
  <c r="GR206" i="51"/>
  <c r="GR219" i="51" s="1"/>
  <c r="FW207" i="51"/>
  <c r="FW220" i="51" s="1"/>
  <c r="DE226" i="51"/>
  <c r="EP226" i="51"/>
  <c r="FZ226" i="51"/>
  <c r="DQ226" i="51"/>
  <c r="GX226" i="51"/>
  <c r="EC226" i="51"/>
  <c r="DE206" i="51"/>
  <c r="DE207" i="51"/>
  <c r="EI191" i="51"/>
  <c r="FW191" i="51"/>
  <c r="FT191" i="51"/>
  <c r="FJ191" i="51"/>
  <c r="DV191" i="51"/>
  <c r="FZ191" i="51"/>
  <c r="FA191" i="51"/>
  <c r="GF191" i="51"/>
  <c r="GE191" i="51"/>
  <c r="FB191" i="51"/>
  <c r="N26" i="47"/>
  <c r="GA191" i="51"/>
  <c r="N28" i="47"/>
  <c r="N27" i="47"/>
  <c r="GN191" i="51"/>
  <c r="FM191" i="51"/>
  <c r="R13" i="47"/>
  <c r="EN191" i="51"/>
  <c r="L16" i="47"/>
  <c r="GY191" i="51"/>
  <c r="EU191" i="51"/>
  <c r="EA191" i="51"/>
  <c r="EK191" i="51"/>
  <c r="FG191" i="51"/>
  <c r="GQ191" i="51"/>
  <c r="GH191" i="51"/>
  <c r="L17" i="47"/>
  <c r="DN191" i="51"/>
  <c r="FH191" i="51"/>
  <c r="K17" i="47"/>
  <c r="GL191" i="51"/>
  <c r="GT191" i="51"/>
  <c r="R12" i="47"/>
  <c r="AD12" i="47"/>
  <c r="FU191" i="51"/>
  <c r="DR191" i="51"/>
  <c r="EV191" i="51"/>
  <c r="EF191" i="51"/>
  <c r="FS191" i="51"/>
  <c r="DJ191" i="51"/>
  <c r="K15" i="47"/>
  <c r="R9" i="47"/>
  <c r="L9" i="47"/>
  <c r="L8" i="47"/>
  <c r="X8" i="47"/>
  <c r="L11" i="47"/>
  <c r="R8" i="47"/>
  <c r="AD8" i="47"/>
  <c r="EE191" i="51"/>
  <c r="DP191" i="51"/>
  <c r="GW191" i="51"/>
  <c r="DS191" i="51"/>
  <c r="L13" i="47"/>
  <c r="ES191" i="51"/>
  <c r="GI191" i="51"/>
  <c r="R17" i="47"/>
  <c r="DH191" i="51"/>
  <c r="L12" i="47"/>
  <c r="AV12" i="47" s="1"/>
  <c r="X12" i="47"/>
  <c r="DF191" i="51"/>
  <c r="DO191" i="51"/>
  <c r="FK191" i="51"/>
  <c r="DI191" i="51"/>
  <c r="K18" i="47"/>
  <c r="R10" i="47"/>
  <c r="K11" i="47"/>
  <c r="EC191" i="51"/>
  <c r="K10" i="47"/>
  <c r="DQ191" i="51"/>
  <c r="K9" i="47"/>
  <c r="DE191" i="51"/>
  <c r="K8" i="47"/>
  <c r="W8" i="47"/>
  <c r="DD191" i="51"/>
  <c r="FP191" i="51"/>
  <c r="EJ191" i="51"/>
  <c r="FQ191" i="51"/>
  <c r="ET191" i="51"/>
  <c r="DZ191" i="51"/>
  <c r="GV191" i="51"/>
  <c r="GB191" i="51"/>
  <c r="GO191" i="51"/>
  <c r="DM191" i="51"/>
  <c r="AD16" i="47"/>
  <c r="FV191" i="51"/>
  <c r="FD191" i="51"/>
  <c r="GP191" i="51"/>
  <c r="EQ191" i="51"/>
  <c r="GS191" i="51"/>
  <c r="GJ191" i="51"/>
  <c r="DU191" i="51"/>
  <c r="AD15" i="47"/>
  <c r="R14" i="47"/>
  <c r="L14" i="47"/>
  <c r="L18" i="47"/>
  <c r="L15" i="47"/>
  <c r="L10" i="47"/>
  <c r="DY191" i="51"/>
  <c r="FI191" i="51"/>
  <c r="EH191" i="51"/>
  <c r="DK191" i="51"/>
  <c r="FY191" i="51"/>
  <c r="FO191" i="51"/>
  <c r="ED191" i="51"/>
  <c r="K12" i="47"/>
  <c r="W12" i="47"/>
  <c r="EO191" i="51"/>
  <c r="EG191" i="51"/>
  <c r="K13" i="47"/>
  <c r="EP191" i="51"/>
  <c r="EZ191" i="51"/>
  <c r="GC191" i="51"/>
  <c r="R15" i="47"/>
  <c r="R16" i="47"/>
  <c r="AD9" i="47"/>
  <c r="K16" i="47"/>
  <c r="K14" i="47"/>
  <c r="AD11" i="47"/>
  <c r="BV175" i="51"/>
  <c r="BV177" i="51" s="1"/>
  <c r="BV178" i="51" s="1"/>
  <c r="CD175" i="51"/>
  <c r="CD177" i="51" s="1"/>
  <c r="CD178" i="51" s="1"/>
  <c r="BD175" i="51"/>
  <c r="CC175" i="51"/>
  <c r="CC177" i="51" s="1"/>
  <c r="CC178" i="51" s="1"/>
  <c r="F175" i="51"/>
  <c r="AW175" i="51"/>
  <c r="AW177" i="51" s="1"/>
  <c r="AW178" i="51" s="1"/>
  <c r="BW175" i="51"/>
  <c r="BW177" i="51" s="1"/>
  <c r="BW178" i="51" s="1"/>
  <c r="DA175" i="51"/>
  <c r="DA177" i="51" s="1"/>
  <c r="DA178" i="51" s="1"/>
  <c r="AL175" i="51"/>
  <c r="BN175" i="51"/>
  <c r="BN177" i="51" s="1"/>
  <c r="BN178" i="51" s="1"/>
  <c r="AG175" i="51"/>
  <c r="AG177" i="51" s="1"/>
  <c r="AG178" i="51" s="1"/>
  <c r="S175" i="51"/>
  <c r="AB175" i="51"/>
  <c r="CE175" i="51"/>
  <c r="CE177" i="51" s="1"/>
  <c r="CE178" i="51" s="1"/>
  <c r="CB175" i="51"/>
  <c r="BU175" i="51"/>
  <c r="BU177" i="51" s="1"/>
  <c r="BU178" i="51" s="1"/>
  <c r="CI175" i="51"/>
  <c r="CI177" i="51" s="1"/>
  <c r="CI178" i="51" s="1"/>
  <c r="BR175" i="51"/>
  <c r="BR177" i="51" s="1"/>
  <c r="BR178" i="51" s="1"/>
  <c r="CZ175" i="51"/>
  <c r="K175" i="51"/>
  <c r="K177" i="51" s="1"/>
  <c r="K178" i="51" s="1"/>
  <c r="AT175" i="51"/>
  <c r="AT177" i="51" s="1"/>
  <c r="AT178" i="51" s="1"/>
  <c r="BQ175" i="51"/>
  <c r="AS175" i="51"/>
  <c r="AS177" i="51" s="1"/>
  <c r="AS178" i="51" s="1"/>
  <c r="BH175" i="51"/>
  <c r="BH177" i="51" s="1"/>
  <c r="BH178" i="51" s="1"/>
  <c r="AZ175" i="51"/>
  <c r="AZ177" i="51" s="1"/>
  <c r="AZ178" i="51" s="1"/>
  <c r="BC175" i="51"/>
  <c r="BC177" i="51" s="1"/>
  <c r="BC178" i="51" s="1"/>
  <c r="AY175" i="51"/>
  <c r="AY177" i="51" s="1"/>
  <c r="AY178" i="51" s="1"/>
  <c r="AV175" i="51"/>
  <c r="AV177" i="51" s="1"/>
  <c r="AV178" i="51" s="1"/>
  <c r="BI175" i="51"/>
  <c r="BI177" i="51" s="1"/>
  <c r="BI178" i="51" s="1"/>
  <c r="AU175" i="51"/>
  <c r="AU177" i="51" s="1"/>
  <c r="AU178" i="51" s="1"/>
  <c r="BP175" i="51"/>
  <c r="AR175" i="51"/>
  <c r="T13" i="47" s="1"/>
  <c r="CR175" i="51"/>
  <c r="CR177" i="51" s="1"/>
  <c r="CR178" i="51" s="1"/>
  <c r="CU175" i="51"/>
  <c r="CU177" i="51" s="1"/>
  <c r="CU178" i="51" s="1"/>
  <c r="CT175" i="51"/>
  <c r="CT177" i="51" s="1"/>
  <c r="CT178" i="51" s="1"/>
  <c r="CF175" i="51"/>
  <c r="CF177" i="51" s="1"/>
  <c r="CF178" i="51" s="1"/>
  <c r="CL175" i="51"/>
  <c r="CL177" i="51" s="1"/>
  <c r="CL178" i="51" s="1"/>
  <c r="CS175" i="51"/>
  <c r="CS177" i="51" s="1"/>
  <c r="CS178" i="51" s="1"/>
  <c r="BX175" i="51"/>
  <c r="BX177" i="51" s="1"/>
  <c r="BX178" i="51" s="1"/>
  <c r="CM175" i="51"/>
  <c r="CM177" i="51" s="1"/>
  <c r="CM178" i="51" s="1"/>
  <c r="CO175" i="51"/>
  <c r="CJ175" i="51"/>
  <c r="CJ177" i="51" s="1"/>
  <c r="CJ178" i="51" s="1"/>
  <c r="CY175" i="51"/>
  <c r="CY177" i="51" s="1"/>
  <c r="CY178" i="51" s="1"/>
  <c r="R175" i="51"/>
  <c r="R177" i="51" s="1"/>
  <c r="R178" i="51" s="1"/>
  <c r="AI175" i="51"/>
  <c r="AI177" i="51" s="1"/>
  <c r="AI178" i="51" s="1"/>
  <c r="BG175" i="51"/>
  <c r="BG177" i="51" s="1"/>
  <c r="BG178" i="51" s="1"/>
  <c r="Z175" i="51"/>
  <c r="Z177" i="51" s="1"/>
  <c r="Z178" i="51" s="1"/>
  <c r="AK175" i="51"/>
  <c r="AK177" i="51" s="1"/>
  <c r="AK178" i="51" s="1"/>
  <c r="BJ175" i="51"/>
  <c r="BJ177" i="51" s="1"/>
  <c r="BJ178" i="51" s="1"/>
  <c r="H175" i="51"/>
  <c r="H177" i="51" s="1"/>
  <c r="H178" i="51" s="1"/>
  <c r="M175" i="51"/>
  <c r="M177" i="51" s="1"/>
  <c r="M178" i="51" s="1"/>
  <c r="L175" i="51"/>
  <c r="L177" i="51" s="1"/>
  <c r="L178" i="51" s="1"/>
  <c r="G175" i="51"/>
  <c r="G177" i="51" s="1"/>
  <c r="U175" i="51"/>
  <c r="U177" i="51" s="1"/>
  <c r="U178" i="51" s="1"/>
  <c r="AD175" i="51"/>
  <c r="AD177" i="51" s="1"/>
  <c r="AD178" i="51" s="1"/>
  <c r="AC175" i="51"/>
  <c r="AC177" i="51" s="1"/>
  <c r="AC178" i="51" s="1"/>
  <c r="W175" i="51"/>
  <c r="BO175" i="51"/>
  <c r="BO177" i="51" s="1"/>
  <c r="BO178" i="51" s="1"/>
  <c r="O175" i="51"/>
  <c r="O177" i="51" s="1"/>
  <c r="O178" i="51" s="1"/>
  <c r="AJ175" i="51"/>
  <c r="AJ177" i="51" s="1"/>
  <c r="AJ178" i="51" s="1"/>
  <c r="BA175" i="51"/>
  <c r="BA177" i="51" s="1"/>
  <c r="BA178" i="51" s="1"/>
  <c r="BB175" i="51"/>
  <c r="BB177" i="51" s="1"/>
  <c r="BB178" i="51" s="1"/>
  <c r="AX175" i="51"/>
  <c r="AX177" i="51" s="1"/>
  <c r="AX178" i="51" s="1"/>
  <c r="BM175" i="51"/>
  <c r="BM177" i="51" s="1"/>
  <c r="BM178" i="51" s="1"/>
  <c r="CN175" i="51"/>
  <c r="CH175" i="51"/>
  <c r="CH177" i="51" s="1"/>
  <c r="CH178" i="51" s="1"/>
  <c r="AF175" i="51"/>
  <c r="AF177" i="51" s="1"/>
  <c r="AF178" i="51" s="1"/>
  <c r="AN175" i="51"/>
  <c r="AN177" i="51" s="1"/>
  <c r="AN178" i="51" s="1"/>
  <c r="P175" i="51"/>
  <c r="P177" i="51" s="1"/>
  <c r="P178" i="51" s="1"/>
  <c r="V175" i="51"/>
  <c r="V177" i="51" s="1"/>
  <c r="V178" i="51" s="1"/>
  <c r="AQ175" i="51"/>
  <c r="T12" i="47" s="1"/>
  <c r="BE175" i="51"/>
  <c r="BE177" i="51" s="1"/>
  <c r="BE178" i="51" s="1"/>
  <c r="Q175" i="51"/>
  <c r="Q177" i="51" s="1"/>
  <c r="Q178" i="51" s="1"/>
  <c r="AP175" i="51"/>
  <c r="AP177" i="51" s="1"/>
  <c r="AP178" i="51" s="1"/>
  <c r="I175" i="51"/>
  <c r="I177" i="51" s="1"/>
  <c r="I178" i="51" s="1"/>
  <c r="AH175" i="51"/>
  <c r="AH177" i="51" s="1"/>
  <c r="AH178" i="51" s="1"/>
  <c r="Y175" i="51"/>
  <c r="Y177" i="51" s="1"/>
  <c r="Y178" i="51" s="1"/>
  <c r="CQ175" i="51"/>
  <c r="CQ177" i="51" s="1"/>
  <c r="CQ178" i="51" s="1"/>
  <c r="BK175" i="51"/>
  <c r="BK177" i="51" s="1"/>
  <c r="BK178" i="51" s="1"/>
  <c r="CP175" i="51"/>
  <c r="CP177" i="51" s="1"/>
  <c r="CP178" i="51" s="1"/>
  <c r="CW175" i="51"/>
  <c r="CW177" i="51" s="1"/>
  <c r="CW178" i="51" s="1"/>
  <c r="CV175" i="51"/>
  <c r="CV177" i="51" s="1"/>
  <c r="CV178" i="51" s="1"/>
  <c r="CA175" i="51"/>
  <c r="CA177" i="51" s="1"/>
  <c r="CA178" i="51" s="1"/>
  <c r="BZ175" i="51"/>
  <c r="BZ177" i="51" s="1"/>
  <c r="BZ178" i="51" s="1"/>
  <c r="CG175" i="51"/>
  <c r="CG177" i="51" s="1"/>
  <c r="CG178" i="51" s="1"/>
  <c r="BY175" i="51"/>
  <c r="BY177" i="51" s="1"/>
  <c r="BY178" i="51" s="1"/>
  <c r="BT175" i="51"/>
  <c r="BT177" i="51" s="1"/>
  <c r="BT178" i="51" s="1"/>
  <c r="CX175" i="51"/>
  <c r="CX177" i="51" s="1"/>
  <c r="CX178" i="51" s="1"/>
  <c r="BS175" i="51"/>
  <c r="BS177" i="51" s="1"/>
  <c r="BS178" i="51" s="1"/>
  <c r="CK175" i="51"/>
  <c r="CK177" i="51" s="1"/>
  <c r="CK178" i="51" s="1"/>
  <c r="AO175" i="51"/>
  <c r="AO177" i="51" s="1"/>
  <c r="AO178" i="51" s="1"/>
  <c r="AM175" i="51"/>
  <c r="AM177" i="51" s="1"/>
  <c r="AM178" i="51" s="1"/>
  <c r="J175" i="51"/>
  <c r="J177" i="51" s="1"/>
  <c r="J178" i="51" s="1"/>
  <c r="AE175" i="51"/>
  <c r="X175" i="51"/>
  <c r="X177" i="51" s="1"/>
  <c r="X178" i="51" s="1"/>
  <c r="AA175" i="51"/>
  <c r="AA177" i="51" s="1"/>
  <c r="AA178" i="51" s="1"/>
  <c r="BF175" i="51"/>
  <c r="BF177" i="51" s="1"/>
  <c r="BF178" i="51" s="1"/>
  <c r="T175" i="51"/>
  <c r="T177" i="51" s="1"/>
  <c r="T178" i="51" s="1"/>
  <c r="N175" i="51"/>
  <c r="N177" i="51" s="1"/>
  <c r="N178" i="51" s="1"/>
  <c r="BL175" i="51"/>
  <c r="BL177" i="51" s="1"/>
  <c r="BL178" i="51" s="1"/>
  <c r="CO177" i="51"/>
  <c r="CO178" i="51" s="1"/>
  <c r="BQ177" i="51"/>
  <c r="BQ178" i="51" s="1"/>
  <c r="AB177" i="51"/>
  <c r="AB178" i="51" s="1"/>
  <c r="AL177" i="51"/>
  <c r="AL178" i="51" s="1"/>
  <c r="W177" i="51"/>
  <c r="W178" i="51" s="1"/>
  <c r="BD177" i="51" l="1"/>
  <c r="AR14" i="47" s="1"/>
  <c r="T14" i="47"/>
  <c r="DD219" i="51"/>
  <c r="AJ13" i="47"/>
  <c r="AU8" i="47"/>
  <c r="AP13" i="47"/>
  <c r="AP14" i="47"/>
  <c r="AJ9" i="47"/>
  <c r="EQ215" i="51"/>
  <c r="EQ228" i="51"/>
  <c r="GV215" i="51"/>
  <c r="GV228" i="51" s="1"/>
  <c r="EJ215" i="51"/>
  <c r="EJ228" i="51" s="1"/>
  <c r="DF215" i="51"/>
  <c r="DF228" i="51" s="1"/>
  <c r="AI10" i="47"/>
  <c r="AJ17" i="47"/>
  <c r="AJ15" i="47"/>
  <c r="AR9" i="47"/>
  <c r="EZ215" i="51"/>
  <c r="EZ228" i="51" s="1"/>
  <c r="EO215" i="51"/>
  <c r="AS12" i="47" s="1"/>
  <c r="FO215" i="51"/>
  <c r="FO228" i="51" s="1"/>
  <c r="FI215" i="51"/>
  <c r="FI228" i="51" s="1"/>
  <c r="DU215" i="51"/>
  <c r="DU228" i="51" s="1"/>
  <c r="GP215" i="51"/>
  <c r="GP228" i="51" s="1"/>
  <c r="DM228" i="51"/>
  <c r="DM215" i="51"/>
  <c r="DZ215" i="51"/>
  <c r="DZ228" i="51" s="1"/>
  <c r="FP215" i="51"/>
  <c r="FP228" i="51" s="1"/>
  <c r="EC215" i="51"/>
  <c r="EC228" i="51" s="1"/>
  <c r="DI228" i="51"/>
  <c r="DI215" i="51"/>
  <c r="GI215" i="51"/>
  <c r="GI228" i="51" s="1"/>
  <c r="GW215" i="51"/>
  <c r="GW228" i="51" s="1"/>
  <c r="FS215" i="51"/>
  <c r="FS228" i="51" s="1"/>
  <c r="FU215" i="51"/>
  <c r="FU228" i="51" s="1"/>
  <c r="GL215" i="51"/>
  <c r="GL228" i="51" s="1"/>
  <c r="EK215" i="51"/>
  <c r="EK228" i="51" s="1"/>
  <c r="GN215" i="51"/>
  <c r="GN228" i="51" s="1"/>
  <c r="FA215" i="51"/>
  <c r="FA228" i="51" s="1"/>
  <c r="FT215" i="51"/>
  <c r="FT228" i="51" s="1"/>
  <c r="DE220" i="51"/>
  <c r="GX219" i="51"/>
  <c r="EP220" i="51"/>
  <c r="DT226" i="51"/>
  <c r="FV226" i="51"/>
  <c r="GL220" i="51"/>
  <c r="DD220" i="51"/>
  <c r="FN220" i="51"/>
  <c r="EO219" i="51"/>
  <c r="FD226" i="51"/>
  <c r="DQ219" i="51"/>
  <c r="DS215" i="51"/>
  <c r="DS228" i="51" s="1"/>
  <c r="DJ215" i="51"/>
  <c r="DJ228" i="51" s="1"/>
  <c r="GT215" i="51"/>
  <c r="GT228" i="51" s="1"/>
  <c r="FG215" i="51"/>
  <c r="FG228" i="51" s="1"/>
  <c r="U18" i="47"/>
  <c r="GY215" i="51"/>
  <c r="GY228" i="51" s="1"/>
  <c r="FM215" i="51"/>
  <c r="FM228" i="51" s="1"/>
  <c r="GA215" i="51"/>
  <c r="GA228" i="51" s="1"/>
  <c r="FJ215" i="51"/>
  <c r="FJ228" i="51" s="1"/>
  <c r="FN215" i="51"/>
  <c r="FN228" i="51" s="1"/>
  <c r="AI16" i="47"/>
  <c r="EP215" i="51"/>
  <c r="EP228" i="51" s="1"/>
  <c r="FY215" i="51"/>
  <c r="FY228" i="51" s="1"/>
  <c r="DY228" i="51"/>
  <c r="DY215" i="51"/>
  <c r="ES215" i="51"/>
  <c r="ES228" i="51" s="1"/>
  <c r="DP215" i="51"/>
  <c r="DP228" i="51" s="1"/>
  <c r="EF215" i="51"/>
  <c r="EF228" i="51" s="1"/>
  <c r="GH215" i="51"/>
  <c r="GH228" i="51" s="1"/>
  <c r="EA215" i="51"/>
  <c r="EA228" i="51" s="1"/>
  <c r="EN215" i="51"/>
  <c r="EN228" i="51" s="1"/>
  <c r="FB215" i="51"/>
  <c r="FZ215" i="51"/>
  <c r="FZ228" i="51" s="1"/>
  <c r="FW215" i="51"/>
  <c r="FW228" i="51"/>
  <c r="AI9" i="47"/>
  <c r="AP17" i="47"/>
  <c r="AJ14" i="47"/>
  <c r="O23" i="47" s="1"/>
  <c r="AI14" i="47"/>
  <c r="AI15" i="47"/>
  <c r="AI17" i="47"/>
  <c r="AI11" i="47"/>
  <c r="AJ16" i="47"/>
  <c r="AI13" i="47"/>
  <c r="AJ11" i="47"/>
  <c r="GC215" i="51"/>
  <c r="GC228" i="51" s="1"/>
  <c r="EG215" i="51"/>
  <c r="EG228" i="51" s="1"/>
  <c r="ED215" i="51"/>
  <c r="ED228" i="51" s="1"/>
  <c r="EH215" i="51"/>
  <c r="EH228" i="51" s="1"/>
  <c r="DR215" i="51"/>
  <c r="DR228" i="51" s="1"/>
  <c r="DN215" i="51"/>
  <c r="DN228" i="51" s="1"/>
  <c r="GF215" i="51"/>
  <c r="GF228" i="51" s="1"/>
  <c r="AS18" i="47"/>
  <c r="FC215" i="51"/>
  <c r="FC228" i="51" s="1"/>
  <c r="ER215" i="51"/>
  <c r="ER228" i="51" s="1"/>
  <c r="BB11" i="47"/>
  <c r="GJ215" i="51"/>
  <c r="GJ228" i="51" s="1"/>
  <c r="FD215" i="51"/>
  <c r="FD228" i="51" s="1"/>
  <c r="GO215" i="51"/>
  <c r="GO228" i="51" s="1"/>
  <c r="ET215" i="51"/>
  <c r="ET228" i="51" s="1"/>
  <c r="DD228" i="51"/>
  <c r="DD215" i="51"/>
  <c r="AS8" i="47" s="1"/>
  <c r="FK215" i="51"/>
  <c r="FK228" i="51"/>
  <c r="BB15" i="47"/>
  <c r="DK215" i="51"/>
  <c r="DK228" i="51" s="1"/>
  <c r="GS215" i="51"/>
  <c r="GS228" i="51" s="1"/>
  <c r="FV228" i="51"/>
  <c r="FV215" i="51"/>
  <c r="GB215" i="51"/>
  <c r="GB228" i="51" s="1"/>
  <c r="FQ215" i="51"/>
  <c r="FQ228" i="51" s="1"/>
  <c r="DQ215" i="51"/>
  <c r="DO228" i="51"/>
  <c r="DO215" i="51"/>
  <c r="DH215" i="51"/>
  <c r="DH228" i="51" s="1"/>
  <c r="EE215" i="51"/>
  <c r="EE228" i="51" s="1"/>
  <c r="EV215" i="51"/>
  <c r="EV228" i="51" s="1"/>
  <c r="FH228" i="51"/>
  <c r="FH215" i="51"/>
  <c r="GQ215" i="51"/>
  <c r="GQ228" i="51" s="1"/>
  <c r="EU215" i="51"/>
  <c r="EU228" i="51" s="1"/>
  <c r="GE215" i="51"/>
  <c r="GE228" i="51" s="1"/>
  <c r="DV215" i="51"/>
  <c r="DV228" i="51" s="1"/>
  <c r="EI228" i="51"/>
  <c r="EI215" i="51"/>
  <c r="DE219" i="51"/>
  <c r="EO220" i="51"/>
  <c r="GL226" i="51"/>
  <c r="DD226" i="51"/>
  <c r="FB220" i="51"/>
  <c r="FB219" i="51"/>
  <c r="FN219" i="51"/>
  <c r="FL215" i="51"/>
  <c r="FL228" i="51" s="1"/>
  <c r="EO226" i="51"/>
  <c r="GL219" i="51"/>
  <c r="EC219" i="51"/>
  <c r="GK215" i="51"/>
  <c r="GK228" i="51" s="1"/>
  <c r="FZ220" i="51"/>
  <c r="FF215" i="51"/>
  <c r="FF228" i="51" s="1"/>
  <c r="EP219" i="51"/>
  <c r="AJ10" i="47"/>
  <c r="EY215" i="51"/>
  <c r="EY228" i="51" s="1"/>
  <c r="GX220" i="51"/>
  <c r="EC220" i="51"/>
  <c r="BB8" i="47"/>
  <c r="P26" i="47"/>
  <c r="U26" i="47" s="1"/>
  <c r="P27" i="47"/>
  <c r="U27" i="47" s="1"/>
  <c r="BB12" i="47"/>
  <c r="P28" i="47"/>
  <c r="U28" i="47" s="1"/>
  <c r="M22" i="47"/>
  <c r="AU12" i="47"/>
  <c r="DE215" i="51"/>
  <c r="BB16" i="47"/>
  <c r="BB9" i="47"/>
  <c r="AV8" i="47"/>
  <c r="AD18" i="47"/>
  <c r="BB18" i="47" s="1"/>
  <c r="W18" i="47"/>
  <c r="AU18" i="47" s="1"/>
  <c r="G178" i="51"/>
  <c r="T9" i="47"/>
  <c r="F177" i="51"/>
  <c r="AR8" i="47" s="1"/>
  <c r="T8" i="47"/>
  <c r="S177" i="51"/>
  <c r="AR10" i="47" s="1"/>
  <c r="T10" i="47"/>
  <c r="AE177" i="51"/>
  <c r="AR11" i="47" s="1"/>
  <c r="T11" i="47"/>
  <c r="M23" i="47"/>
  <c r="W14" i="47"/>
  <c r="W15" i="47"/>
  <c r="AU15" i="47" s="1"/>
  <c r="W16" i="47"/>
  <c r="AD14" i="47"/>
  <c r="X14" i="47"/>
  <c r="X16" i="47"/>
  <c r="W9" i="47"/>
  <c r="AD10" i="47"/>
  <c r="BB10" i="47" s="1"/>
  <c r="X18" i="47"/>
  <c r="AV18" i="47" s="1"/>
  <c r="X10" i="47"/>
  <c r="U14" i="47"/>
  <c r="BP177" i="51"/>
  <c r="AR15" i="47" s="1"/>
  <c r="T15" i="47"/>
  <c r="CZ177" i="51"/>
  <c r="AR18" i="47" s="1"/>
  <c r="T18" i="47"/>
  <c r="CB177" i="51"/>
  <c r="AR16" i="47" s="1"/>
  <c r="T16" i="47"/>
  <c r="AD13" i="47"/>
  <c r="U17" i="47"/>
  <c r="CN177" i="51"/>
  <c r="AR17" i="47" s="1"/>
  <c r="T17" i="47"/>
  <c r="U9" i="47"/>
  <c r="U10" i="47"/>
  <c r="U11" i="47"/>
  <c r="X13" i="47"/>
  <c r="AV13" i="47" s="1"/>
  <c r="X11" i="47"/>
  <c r="W17" i="47"/>
  <c r="AU17" i="47" s="1"/>
  <c r="X15" i="47"/>
  <c r="AV15" i="47" s="1"/>
  <c r="X17" i="47"/>
  <c r="AV17" i="47" s="1"/>
  <c r="U13" i="47"/>
  <c r="W10" i="47"/>
  <c r="W11" i="47"/>
  <c r="W13" i="47"/>
  <c r="U12" i="47"/>
  <c r="AG12" i="47"/>
  <c r="U8" i="47"/>
  <c r="AG8" i="47"/>
  <c r="U16" i="47"/>
  <c r="U15" i="47"/>
  <c r="AD17" i="47"/>
  <c r="X9" i="47"/>
  <c r="AG18" i="47"/>
  <c r="AQ177" i="51"/>
  <c r="AR12" i="47" s="1"/>
  <c r="AR177" i="51"/>
  <c r="AR13" i="47" s="1"/>
  <c r="BD13" i="47" s="1"/>
  <c r="F13" i="47" s="1"/>
  <c r="BD178" i="51"/>
  <c r="F9" i="47"/>
  <c r="AE178" i="51"/>
  <c r="F11" i="47" s="1"/>
  <c r="AV9" i="47" l="1"/>
  <c r="O30" i="47"/>
  <c r="BD12" i="47"/>
  <c r="F12" i="47" s="1"/>
  <c r="BD14" i="47"/>
  <c r="F14" i="47" s="1"/>
  <c r="H14" i="47" s="1"/>
  <c r="M30" i="47"/>
  <c r="BD9" i="47"/>
  <c r="AV11" i="47"/>
  <c r="BB17" i="47"/>
  <c r="AU9" i="47"/>
  <c r="AU16" i="47"/>
  <c r="AU10" i="47"/>
  <c r="AV14" i="47"/>
  <c r="BB13" i="47"/>
  <c r="AV16" i="47"/>
  <c r="BE18" i="47"/>
  <c r="AU14" i="47"/>
  <c r="BB14" i="47"/>
  <c r="E44" i="47"/>
  <c r="O22" i="47"/>
  <c r="AU11" i="47"/>
  <c r="BE12" i="47"/>
  <c r="BD17" i="47"/>
  <c r="BD11" i="47"/>
  <c r="BD8" i="47"/>
  <c r="AU13" i="47"/>
  <c r="AV10" i="47"/>
  <c r="AS9" i="47"/>
  <c r="AS10" i="47"/>
  <c r="AS14" i="47"/>
  <c r="EO228" i="51"/>
  <c r="BD10" i="47"/>
  <c r="DE228" i="51"/>
  <c r="DQ228" i="51"/>
  <c r="FB228" i="51"/>
  <c r="AS15" i="47"/>
  <c r="AS16" i="47"/>
  <c r="AS13" i="47"/>
  <c r="AS17" i="47"/>
  <c r="AS11" i="47"/>
  <c r="BD16" i="47"/>
  <c r="BD15" i="47"/>
  <c r="BD18" i="47"/>
  <c r="E45" i="47"/>
  <c r="E43" i="47"/>
  <c r="BE8" i="47"/>
  <c r="F178" i="51"/>
  <c r="F8" i="47" s="1"/>
  <c r="S178" i="51"/>
  <c r="F10" i="47" s="1"/>
  <c r="M31" i="47"/>
  <c r="N22" i="47"/>
  <c r="P22" i="47" s="1"/>
  <c r="N23" i="47"/>
  <c r="AG14" i="47"/>
  <c r="AG16" i="47"/>
  <c r="AG10" i="47"/>
  <c r="CZ178" i="51"/>
  <c r="F18" i="47" s="1"/>
  <c r="H18" i="47" s="1"/>
  <c r="AG13" i="47"/>
  <c r="AG11" i="47"/>
  <c r="AR178" i="51"/>
  <c r="H13" i="47" s="1"/>
  <c r="AQ178" i="51"/>
  <c r="AG9" i="47"/>
  <c r="AG17" i="47"/>
  <c r="CB178" i="51"/>
  <c r="F16" i="47" s="1"/>
  <c r="H16" i="47" s="1"/>
  <c r="BP178" i="51"/>
  <c r="F15" i="47" s="1"/>
  <c r="AG15" i="47"/>
  <c r="CN178" i="51"/>
  <c r="F17" i="47" s="1"/>
  <c r="H17" i="47" s="1"/>
  <c r="H8" i="47" l="1"/>
  <c r="I11" i="47" s="1"/>
  <c r="G11" i="47"/>
  <c r="F47" i="47" s="1"/>
  <c r="BE14" i="47"/>
  <c r="BE13" i="47"/>
  <c r="G14" i="47"/>
  <c r="BE10" i="47"/>
  <c r="O31" i="47"/>
  <c r="BE17" i="47"/>
  <c r="BE11" i="47"/>
  <c r="BE16" i="47"/>
  <c r="BE15" i="47"/>
  <c r="BE9" i="47"/>
  <c r="U22" i="47"/>
  <c r="E39" i="47"/>
  <c r="P23" i="47"/>
  <c r="U23" i="47" s="1"/>
  <c r="I4" i="45"/>
  <c r="I8" i="45" s="1"/>
  <c r="E9" i="45" s="1"/>
  <c r="E10" i="45" s="1"/>
  <c r="N30" i="47"/>
  <c r="P30" i="47" s="1"/>
  <c r="I18" i="47"/>
  <c r="N31" i="47"/>
  <c r="P31" i="47" s="1"/>
  <c r="U31" i="47" s="1"/>
  <c r="G16" i="47"/>
  <c r="H12" i="47"/>
  <c r="I14" i="47" s="1"/>
  <c r="H15" i="47"/>
  <c r="I16" i="47" s="1"/>
  <c r="G18" i="47"/>
  <c r="U30" i="47" l="1"/>
  <c r="E48" i="47"/>
  <c r="E40" i="47"/>
  <c r="E11" i="45"/>
  <c r="E7" i="45"/>
  <c r="E12" i="45"/>
  <c r="E8" i="45"/>
  <c r="E47" i="4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Chanvibol Meng</author>
    <author>tc={F3767079-5E6D-492E-8A66-A1C6080719A1}</author>
    <author>tc={277077A0-FE23-4EFD-ADFB-BEE25703904F}</author>
    <author>tc={ED06A7D2-65B7-4B6B-9542-7A1B7AFAF64A}</author>
    <author>tc={BCAA3284-3A7D-4EF1-A26D-9F8CD072F148}</author>
  </authors>
  <commentList>
    <comment ref="B8" authorId="0" shapeId="0" xr:uid="{29ECF926-3920-4971-B7AC-F87A4B753999}">
      <text>
        <r>
          <rPr>
            <b/>
            <sz val="9"/>
            <color indexed="81"/>
            <rFont val="Tahoma"/>
            <family val="2"/>
          </rPr>
          <t>Chanvibol Meng:</t>
        </r>
        <r>
          <rPr>
            <sz val="9"/>
            <color indexed="81"/>
            <rFont val="Tahoma"/>
            <family val="2"/>
          </rPr>
          <t xml:space="preserve">
Based on GS approval for deviation request, 3 years Max is allowed for MP1 from 19 Dec 2015</t>
        </r>
      </text>
    </comment>
    <comment ref="I11" authorId="0" shapeId="0" xr:uid="{00000000-0006-0000-0200-000001000000}">
      <text>
        <r>
          <rPr>
            <b/>
            <sz val="9"/>
            <color indexed="81"/>
            <rFont val="Tahoma"/>
            <family val="2"/>
          </rPr>
          <t>Chanvibol Meng:</t>
        </r>
        <r>
          <rPr>
            <sz val="9"/>
            <color indexed="81"/>
            <rFont val="Tahoma"/>
            <family val="2"/>
          </rPr>
          <t xml:space="preserve">
SOP can't be applied for the 1st issuance, so PP have to paid full amount 0.15 per credit--&gt;
However, after GS clarification GS don't charge for the 1st year (365days) but the remaining year they will charge 0.1 per credit. See below email
Hi All,
For your information, after following up with GS on the Nazava MP1 reviewing fee, it is confirmed that the invoice is correct.
They have shown the detail calculation as attached file.
In sum, we will pay 2,145.50USD + deducting 427 credits (5 from vintage 2016, 203 from vintage 2017 and 219 from vintage 2019) from the total issued credits. The remaining credits available for sale is 28,452 VERs.
</t>
        </r>
      </text>
    </comment>
    <comment ref="G21" authorId="1" shapeId="0" xr:uid="{F3767079-5E6D-492E-8A66-A1C6080719A1}">
      <text>
        <t>[Threaded comment]
Your version of Excel allows you to read this threaded comment; however, any edits to it will get removed if the file is opened in a newer version of Excel. Learn more: https://go.microsoft.com/fwlink/?linkid=870924
Comment:
    See PDD, ER calculaiton sheet.</t>
      </text>
    </comment>
    <comment ref="E24" authorId="2" shapeId="0" xr:uid="{277077A0-FE23-4EFD-ADFB-BEE25703904F}">
      <text>
        <t>[Threaded comment]
Your version of Excel allows you to read this threaded comment; however, any edits to it will get removed if the file is opened in a newer version of Excel. Learn more: https://go.microsoft.com/fwlink/?linkid=870924
Comment:
    4361 units sold from 19 to 31 Dec 2018 which is included from this MP2</t>
      </text>
    </comment>
    <comment ref="F24" authorId="3" shapeId="0" xr:uid="{ED06A7D2-65B7-4B6B-9542-7A1B7AFAF64A}">
      <text>
        <t>[Threaded comment]
Your version of Excel allows you to read this threaded comment; however, any edits to it will get removed if the file is opened in a newer version of Excel. Learn more: https://go.microsoft.com/fwlink/?linkid=870924
Comment:
    430 unit sold from 1 to 18 Dec 2015 and 4361 unit sold from 19 to 31 Dec 2018 which are excluded in this MP1.</t>
      </text>
    </comment>
    <comment ref="T30" authorId="4" shapeId="0" xr:uid="{BCAA3284-3A7D-4EF1-A26D-9F8CD072F148}">
      <text>
        <t>[Threaded comment]
Your version of Excel allows you to read this threaded comment; however, any edits to it will get removed if the file is opened in a newer version of Excel. Learn more: https://go.microsoft.com/fwlink/?linkid=870924
Comment:
    Based PDD page 24, the ER from 19 Dec 2018- 31 Dec 2020 = (14,541/(12*31))*13+20,080 + (27543-((27543/(12*31))*13))</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tc={9C8BD958-E6E8-4989-8D14-BE9E79B6F105}</author>
    <author>tc={9A2CD703-A163-4AD8-B833-7051B7D31813}</author>
    <author>tc={9938CC6C-919C-4112-B1A7-E9850BD319C7}</author>
    <author>tc={5D87900D-0E6B-4200-9353-D30C449F08CD}</author>
    <author>tc={2B7D3F24-B67A-4745-9DD6-D34EA1914625}</author>
    <author>tc={7B987BDD-7E61-4446-906A-FE3D2DE8800A}</author>
    <author>tc={2605510C-0159-45F2-98FE-E45162B5DAAE}</author>
  </authors>
  <commentList>
    <comment ref="E110" authorId="0" shapeId="0" xr:uid="{9C8BD958-E6E8-4989-8D14-BE9E79B6F105}">
      <text>
        <t>[Threaded comment]
Your version of Excel allows you to read this threaded comment; however, any edits to it will get removed if the file is opened in a newer version of Excel. Learn more: https://go.microsoft.com/fwlink/?linkid=870924
Comment:
    Added 4361 Unit sold from 19 to 31 Dec 2018.</t>
      </text>
    </comment>
    <comment ref="E179" authorId="1" shapeId="0" xr:uid="{9A2CD703-A163-4AD8-B833-7051B7D31813}">
      <text>
        <t>[Threaded comment]
Your version of Excel allows you to read this threaded comment; however, any edits to it will get removed if the file is opened in a newer version of Excel. Learn more: https://go.microsoft.com/fwlink/?linkid=870924
Comment:
    Unit in operation  (Including usage rate and passed water quality) = Unit sold per month * usage rate * WQpassedWHO</t>
      </text>
    </comment>
    <comment ref="E180" authorId="2" shapeId="0" xr:uid="{9938CC6C-919C-4112-B1A7-E9850BD319C7}">
      <text>
        <t>[Threaded comment]
Your version of Excel allows you to read this threaded comment; however, any edits to it will get removed if the file is opened in a newer version of Excel. Learn more: https://go.microsoft.com/fwlink/?linkid=870924
Comment:
    Chanvibol Meng:
=Unit in operation * #PP/HH</t>
      </text>
    </comment>
    <comment ref="E181" authorId="3" shapeId="0" xr:uid="{5D87900D-0E6B-4200-9353-D30C449F08CD}">
      <text>
        <t>[Threaded comment]
Your version of Excel allows you to read this threaded comment; however, any edits to it will get removed if the file is opened in a newer version of Excel. Learn more: https://go.microsoft.com/fwlink/?linkid=870924
Comment:
    =#People using CWF per month * Quantity of water drink per day * # of day per month</t>
      </text>
    </comment>
    <comment ref="E182" authorId="4" shapeId="0" xr:uid="{2B7D3F24-B67A-4745-9DD6-D34EA1914625}">
      <text>
        <t>[Threaded comment]
Your version of Excel allows you to read this threaded comment; however, any edits to it will get removed if the file is opened in a newer version of Excel. Learn more: https://go.microsoft.com/fwlink/?linkid=870924
Comment:
    = (Amount clean water drink per month * Energy require to boil 1 litre of water* Percentage of people using wood/charcoal)/NCV of wood</t>
      </text>
    </comment>
    <comment ref="E183" authorId="5" shapeId="0" xr:uid="{7B987BDD-7E61-4446-906A-FE3D2DE8800A}">
      <text>
        <t>[Threaded comment]
Your version of Excel allows you to read this threaded comment; however, any edits to it will get removed if the file is opened in a newer version of Excel. Learn more: https://go.microsoft.com/fwlink/?linkid=870924
Comment:
    = (Amount clean water drink per month * Energy require to boil 1 litre of water* Percentage of people using wood/charcoal)/NCV of LPG/Karosen</t>
      </text>
    </comment>
    <comment ref="E191" authorId="6" shapeId="0" xr:uid="{2605510C-0159-45F2-98FE-E45162B5DAAE}">
      <text>
        <t>[Threaded comment]
Your version of Excel allows you to read this threaded comment; however, any edits to it will get removed if the file is opened in a newer version of Excel. Learn more: https://go.microsoft.com/fwlink/?linkid=870924
Comment:
    [(Amount of wood save/converting factor of biomass from m3 to tonne)* fNRBy /Growth stock in forest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tc={1045FC23-4097-4025-9597-67131ABBC0CD}</author>
  </authors>
  <commentList>
    <comment ref="D52" authorId="0" shapeId="0" xr:uid="{1045FC23-4097-4025-9597-67131ABBC0CD}">
      <text>
        <t>[Threaded comment]
Your version of Excel allows you to read this threaded comment; however, any edits to it will get removed if the file is opened in a newer version of Excel. Learn more: https://go.microsoft.com/fwlink/?linkid=870924
Comment:
    430 unit sold from 1st-18th Dec; 50 unit sold from 19-31Dec.</t>
      </text>
    </comment>
  </commentList>
</comments>
</file>

<file path=xl/sharedStrings.xml><?xml version="1.0" encoding="utf-8"?>
<sst xmlns="http://schemas.openxmlformats.org/spreadsheetml/2006/main" count="863" uniqueCount="392">
  <si>
    <t>fNRB = NRB/(NRB + DRB)</t>
  </si>
  <si>
    <t>Where:</t>
  </si>
  <si>
    <t xml:space="preserve">fNRB  </t>
  </si>
  <si>
    <t>Fraction of non-renewable biomass (fraction or %)</t>
  </si>
  <si>
    <t>NRB</t>
  </si>
  <si>
    <t>Non-renewable biomass (t/yr)</t>
  </si>
  <si>
    <t>DRB</t>
  </si>
  <si>
    <t>Demonstrably renewable biomass (t/yr)</t>
  </si>
  <si>
    <t>Since pressure on primary forests is to be minimised and forest plantations are in place to provide the supply of sustainable timber for firewood and industrial roundwood removal, Demonstrably Renewable Biomass (DRB) is the amount of biomass that can be sustainably harvested from these plantations.</t>
  </si>
  <si>
    <t xml:space="preserve"> primary forest cover</t>
  </si>
  <si>
    <t>ha</t>
  </si>
  <si>
    <t xml:space="preserve">
FAO (2010) ‘Global Forest Resources Assessment 2010 Country Report Indonesia’</t>
  </si>
  <si>
    <t>plantations</t>
  </si>
  <si>
    <t xml:space="preserve">
ITTO (2009) Encouraging Industrial Forest Plantations in the Tropics</t>
  </si>
  <si>
    <t>average sustainable yield of the plantations in Indonesia</t>
  </si>
  <si>
    <t>m3/ha</t>
  </si>
  <si>
    <t>Assumption</t>
  </si>
  <si>
    <t>annual sustainable yield from the plantations</t>
  </si>
  <si>
    <t>m3</t>
  </si>
  <si>
    <t>calculated 
ITTO (2009) Encouraging Industrial Forest Plantations in the Tropics</t>
  </si>
  <si>
    <t xml:space="preserve"> fraction of wood fuel removals from total timber removals</t>
  </si>
  <si>
    <t>FAO</t>
  </si>
  <si>
    <t>Calculated</t>
  </si>
  <si>
    <t xml:space="preserve">By is the amount of fuel wood removed from forests </t>
  </si>
  <si>
    <t>Woodfuel removals, 2005
FAO (2010) ‘Global Forest Resources Assessment 2010 Country Report Indonesia’</t>
  </si>
  <si>
    <t>Summary</t>
  </si>
  <si>
    <t>Name of the Project</t>
  </si>
  <si>
    <t>"Nazava Water Filter Project" (GS4290)</t>
  </si>
  <si>
    <t>Standard</t>
  </si>
  <si>
    <t>Gold Standard VER</t>
  </si>
  <si>
    <t>Methodology</t>
  </si>
  <si>
    <t>AMS-III.AV, version 04.0,  Small-scale Methodology, " Low greenhouse gas emitting safe drinking water production systems"</t>
  </si>
  <si>
    <t>Version</t>
  </si>
  <si>
    <t>Project Manager</t>
  </si>
  <si>
    <t>Approved by</t>
  </si>
  <si>
    <t>Ha Hoang Thanh, Technical Advisor, Nexus for Development</t>
  </si>
  <si>
    <t>Important information</t>
  </si>
  <si>
    <r>
      <rPr>
        <b/>
        <sz val="11"/>
        <color theme="1"/>
        <rFont val="Calibri"/>
        <family val="2"/>
        <scheme val="minor"/>
      </rPr>
      <t>Nexus tab, SDG_Cals</t>
    </r>
    <r>
      <rPr>
        <sz val="11"/>
        <color theme="1"/>
        <rFont val="Calibri"/>
        <family val="2"/>
        <scheme val="minor"/>
      </rPr>
      <t>: do not touch</t>
    </r>
  </si>
  <si>
    <r>
      <rPr>
        <b/>
        <sz val="11"/>
        <color theme="1"/>
        <rFont val="Calibri"/>
        <family val="2"/>
        <scheme val="minor"/>
      </rPr>
      <t>ER_Cals_HH tab</t>
    </r>
    <r>
      <rPr>
        <sz val="11"/>
        <color theme="1"/>
        <rFont val="Calibri"/>
        <family val="2"/>
        <scheme val="minor"/>
      </rPr>
      <t>: only change the number of units sold (column D) + retired units (column E)</t>
    </r>
  </si>
  <si>
    <r>
      <rPr>
        <b/>
        <sz val="11"/>
        <color theme="1"/>
        <rFont val="Calibri"/>
        <family val="2"/>
        <scheme val="minor"/>
      </rPr>
      <t>ERInput tab</t>
    </r>
    <r>
      <rPr>
        <sz val="11"/>
        <color theme="1"/>
        <rFont val="Calibri"/>
        <family val="2"/>
        <scheme val="minor"/>
      </rPr>
      <t>: feel free to change any assumptions here, the ER_Cals tab is linked to it</t>
    </r>
  </si>
  <si>
    <r>
      <rPr>
        <b/>
        <sz val="11"/>
        <color theme="1"/>
        <rFont val="Calibri"/>
        <family val="2"/>
        <scheme val="minor"/>
      </rPr>
      <t>Sale_Actual&amp;forcst,Survey_Results:</t>
    </r>
    <r>
      <rPr>
        <sz val="11"/>
        <color theme="1"/>
        <rFont val="Calibri"/>
        <family val="2"/>
        <scheme val="minor"/>
      </rPr>
      <t xml:space="preserve"> are free to change</t>
    </r>
  </si>
  <si>
    <t>Nexus Summary of VERs Generated</t>
  </si>
  <si>
    <t>Summary of VERs After GS SOP per vintage</t>
  </si>
  <si>
    <t>Monitoring Period (MP)</t>
  </si>
  <si>
    <t>Vintage (start)</t>
  </si>
  <si>
    <t>Vintage (end)</t>
  </si>
  <si>
    <t>Issuance</t>
  </si>
  <si>
    <t>Total ER vintage (tCO2e) / MP</t>
  </si>
  <si>
    <t>Total ER (tCO2e) / MP</t>
  </si>
  <si>
    <t>Total ER vintage (tCO2e) / MP after 2% GS fee</t>
  </si>
  <si>
    <t>Total ER (tCO2e) / MP after 2% GS fee</t>
  </si>
  <si>
    <t>MP1</t>
  </si>
  <si>
    <t>MP2</t>
  </si>
  <si>
    <t>MP3</t>
  </si>
  <si>
    <t>MP4</t>
  </si>
  <si>
    <t>Year</t>
  </si>
  <si>
    <t>Female</t>
  </si>
  <si>
    <t>Total</t>
  </si>
  <si>
    <t>Age from</t>
  </si>
  <si>
    <t>Usage rates</t>
  </si>
  <si>
    <t>Calculate Active Unit (Including usage rate and passed water quality) = Unit sold per month * usage rate * WQpassedWHO</t>
  </si>
  <si>
    <t xml:space="preserve">to </t>
  </si>
  <si>
    <t>years</t>
  </si>
  <si>
    <t>tCO2/month</t>
  </si>
  <si>
    <t>Project emission per month</t>
  </si>
  <si>
    <t>leakage factor</t>
  </si>
  <si>
    <t>days</t>
  </si>
  <si>
    <t>day</t>
  </si>
  <si>
    <t xml:space="preserve">Days </t>
  </si>
  <si>
    <t>From</t>
  </si>
  <si>
    <t>To</t>
  </si>
  <si>
    <t>Units sold</t>
  </si>
  <si>
    <t>NO VER in this period considering the CWF only generate ER after 4 months of using.</t>
  </si>
  <si>
    <t>Total baseline emission</t>
  </si>
  <si>
    <t>Unit in operation</t>
  </si>
  <si>
    <t>Total project emission</t>
  </si>
  <si>
    <t>Number of people using CWF</t>
  </si>
  <si>
    <t>Total Leakage</t>
  </si>
  <si>
    <t>Amount of Clean Water per month (litre)</t>
  </si>
  <si>
    <t xml:space="preserve">Total ER </t>
  </si>
  <si>
    <t>Parameter</t>
  </si>
  <si>
    <t>Description</t>
  </si>
  <si>
    <t>Value</t>
  </si>
  <si>
    <t>Unit</t>
  </si>
  <si>
    <t>Reference</t>
  </si>
  <si>
    <t>ERy, unit =</t>
  </si>
  <si>
    <t>(BE-PE)*L</t>
  </si>
  <si>
    <t>tCO2/year</t>
  </si>
  <si>
    <t>BEb,y, unit =</t>
  </si>
  <si>
    <t>PEp,y , unit =</t>
  </si>
  <si>
    <t>The project water filter technology does not involve consumption of fossil fuel nor electricity,
 therefore the project emission is excluded: PEy = 0</t>
  </si>
  <si>
    <t>QPWy,unit</t>
  </si>
  <si>
    <t xml:space="preserve">Quantity of purified water in year y
</t>
  </si>
  <si>
    <t>litres</t>
  </si>
  <si>
    <t>L</t>
  </si>
  <si>
    <t>Leakage fraction</t>
  </si>
  <si>
    <t>Fraction</t>
  </si>
  <si>
    <t>Default Value from AMS-I.E Version 5 for AMS-III.AV Version 4</t>
  </si>
  <si>
    <t>EFprojected_FF</t>
  </si>
  <si>
    <t>Emission factor for the substitution of non-renewable woody biomass by similar 
consumers. Use a value of 81.60 tCO2/TJ</t>
  </si>
  <si>
    <r>
      <t>tCO</t>
    </r>
    <r>
      <rPr>
        <vertAlign val="subscript"/>
        <sz val="11"/>
        <rFont val="Calibri"/>
        <family val="2"/>
      </rPr>
      <t>2</t>
    </r>
    <r>
      <rPr>
        <sz val="11"/>
        <rFont val="Calibri"/>
        <family val="2"/>
      </rPr>
      <t>/TJ</t>
    </r>
  </si>
  <si>
    <t>The project was registered with the ex-ante emission factor of 81.60 refer to AMS I.E versions 05 which would be fixed during the whole crediting period.</t>
  </si>
  <si>
    <r>
      <t>EF</t>
    </r>
    <r>
      <rPr>
        <vertAlign val="subscript"/>
        <sz val="11"/>
        <color theme="1"/>
        <rFont val="Calibri"/>
        <family val="2"/>
      </rPr>
      <t>b,LPG,CO2</t>
    </r>
    <r>
      <rPr>
        <sz val="11"/>
        <color theme="1"/>
        <rFont val="Calibri"/>
        <family val="2"/>
      </rPr>
      <t xml:space="preserve"> / EF</t>
    </r>
    <r>
      <rPr>
        <vertAlign val="subscript"/>
        <sz val="11"/>
        <color theme="1"/>
        <rFont val="Calibri"/>
        <family val="2"/>
      </rPr>
      <t>p,LPG,CO2</t>
    </r>
  </si>
  <si>
    <r>
      <t>CO</t>
    </r>
    <r>
      <rPr>
        <vertAlign val="subscript"/>
        <sz val="11"/>
        <color theme="1"/>
        <rFont val="Calibri"/>
        <family val="2"/>
      </rPr>
      <t>2</t>
    </r>
    <r>
      <rPr>
        <sz val="11"/>
        <color theme="1"/>
        <rFont val="Calibri"/>
        <family val="2"/>
      </rPr>
      <t xml:space="preserve"> emissions factor of the fuel that it substituted or reduced</t>
    </r>
  </si>
  <si>
    <r>
      <t>tCO</t>
    </r>
    <r>
      <rPr>
        <vertAlign val="subscript"/>
        <sz val="11"/>
        <color theme="1"/>
        <rFont val="Calibri"/>
        <family val="2"/>
      </rPr>
      <t>2</t>
    </r>
    <r>
      <rPr>
        <sz val="11"/>
        <color theme="1"/>
        <rFont val="Calibri"/>
        <family val="2"/>
      </rPr>
      <t>/TJ</t>
    </r>
  </si>
  <si>
    <t>IPCC (2006) "IPCC Guidelines for National Greenhouse Gas Inventories", Volume 2, Energy, Chapter 2, Stationary Combustion, Table 2.5</t>
  </si>
  <si>
    <r>
      <t>EF</t>
    </r>
    <r>
      <rPr>
        <vertAlign val="subscript"/>
        <sz val="11"/>
        <color theme="1"/>
        <rFont val="Calibri"/>
        <family val="2"/>
      </rPr>
      <t>b,Kerosene,CO2</t>
    </r>
    <r>
      <rPr>
        <sz val="11"/>
        <color theme="1"/>
        <rFont val="Calibri"/>
        <family val="2"/>
      </rPr>
      <t xml:space="preserve"> / EF</t>
    </r>
    <r>
      <rPr>
        <vertAlign val="subscript"/>
        <sz val="11"/>
        <color theme="1"/>
        <rFont val="Calibri"/>
        <family val="2"/>
      </rPr>
      <t>p,Kerosene,CO2</t>
    </r>
  </si>
  <si>
    <r>
      <t>EF</t>
    </r>
    <r>
      <rPr>
        <vertAlign val="subscript"/>
        <sz val="11"/>
        <color theme="1"/>
        <rFont val="Calibri"/>
        <family val="2"/>
      </rPr>
      <t>b,wood,CO2</t>
    </r>
    <r>
      <rPr>
        <sz val="11"/>
        <color theme="1"/>
        <rFont val="Calibri"/>
        <family val="2"/>
      </rPr>
      <t xml:space="preserve"> / EF</t>
    </r>
    <r>
      <rPr>
        <vertAlign val="subscript"/>
        <sz val="11"/>
        <color theme="1"/>
        <rFont val="Calibri"/>
        <family val="2"/>
      </rPr>
      <t>p,wood,CO2</t>
    </r>
  </si>
  <si>
    <r>
      <t>EF</t>
    </r>
    <r>
      <rPr>
        <vertAlign val="subscript"/>
        <sz val="11"/>
        <color theme="1"/>
        <rFont val="Calibri"/>
        <family val="2"/>
      </rPr>
      <t>b,charcoal,CO2</t>
    </r>
    <r>
      <rPr>
        <sz val="11"/>
        <color theme="1"/>
        <rFont val="Calibri"/>
        <family val="2"/>
      </rPr>
      <t xml:space="preserve"> / EF</t>
    </r>
    <r>
      <rPr>
        <vertAlign val="subscript"/>
        <sz val="11"/>
        <color theme="1"/>
        <rFont val="Calibri"/>
        <family val="2"/>
      </rPr>
      <t>p,charcoal,CO2</t>
    </r>
  </si>
  <si>
    <r>
      <t>ʄ</t>
    </r>
    <r>
      <rPr>
        <b/>
        <vertAlign val="subscript"/>
        <sz val="11"/>
        <color theme="1"/>
        <rFont val="Calibri"/>
        <family val="2"/>
      </rPr>
      <t>NRB,y, applied</t>
    </r>
  </si>
  <si>
    <t>Applied fNRB,y</t>
  </si>
  <si>
    <r>
      <t>ʄ</t>
    </r>
    <r>
      <rPr>
        <vertAlign val="subscript"/>
        <sz val="11"/>
        <color theme="1"/>
        <rFont val="Calibri"/>
        <family val="2"/>
      </rPr>
      <t>NRB,y,total</t>
    </r>
  </si>
  <si>
    <t xml:space="preserve">Fraction of biomass used during year y for the considered scenario that can be established as non-renewable biomass </t>
  </si>
  <si>
    <r>
      <t>ʄ</t>
    </r>
    <r>
      <rPr>
        <vertAlign val="subscript"/>
        <sz val="11"/>
        <color theme="1"/>
        <rFont val="Calibri"/>
        <family val="2"/>
      </rPr>
      <t>FF,y</t>
    </r>
  </si>
  <si>
    <t>Fraction of non renewable biomass of fossil fuels</t>
  </si>
  <si>
    <t>AMS III.AV Version 4</t>
  </si>
  <si>
    <r>
      <t>ʄ</t>
    </r>
    <r>
      <rPr>
        <vertAlign val="subscript"/>
        <sz val="11"/>
        <color theme="1"/>
        <rFont val="Calibri"/>
        <family val="2"/>
      </rPr>
      <t>NRB,y</t>
    </r>
  </si>
  <si>
    <t>Water Quality passed rate (WHO) standard</t>
  </si>
  <si>
    <t>Nazava_ProjecSurveyData_20181212</t>
  </si>
  <si>
    <t>Operational rate</t>
  </si>
  <si>
    <r>
      <t xml:space="preserve">usager rate for </t>
    </r>
    <r>
      <rPr>
        <b/>
        <sz val="11"/>
        <color theme="1"/>
        <rFont val="Calibri"/>
        <family val="2"/>
      </rPr>
      <t>one Unit only</t>
    </r>
  </si>
  <si>
    <t>Ny,i</t>
  </si>
  <si>
    <t>Number of people drinking water per household</t>
  </si>
  <si>
    <t>pp/HH</t>
  </si>
  <si>
    <t>Number of days in use</t>
  </si>
  <si>
    <t>Everyday Use</t>
  </si>
  <si>
    <t>Percentage of using gas for boiling water</t>
  </si>
  <si>
    <t>Indonesia DHS Report 2012</t>
  </si>
  <si>
    <t>Percentage of using kerosene for boiling water</t>
  </si>
  <si>
    <t>Percentage of using wood for boiling water</t>
  </si>
  <si>
    <t>Percentage of using charcoal for boiling water</t>
  </si>
  <si>
    <t>Percentage of other for boiling water</t>
  </si>
  <si>
    <t>Ty,i</t>
  </si>
  <si>
    <t>Number of CWF</t>
  </si>
  <si>
    <t>Filter</t>
  </si>
  <si>
    <t>Ry,i</t>
  </si>
  <si>
    <t>Water Consumption (litres per person per unit per day)</t>
  </si>
  <si>
    <t>liters/person/day</t>
  </si>
  <si>
    <t>Conservative calculated</t>
  </si>
  <si>
    <t>“Minimum water quantity needed for domestic uses” by WHO Regional Office for South-East Asia</t>
  </si>
  <si>
    <t>Maximum produced water by the water filter per day per person</t>
  </si>
  <si>
    <t>Calculated base on water speed rate of 2 litres/h and operate 12 hours/day</t>
  </si>
  <si>
    <t>SEC</t>
  </si>
  <si>
    <t>Specific  energy  consumption  required  to  boil  one  litre  of  water</t>
  </si>
  <si>
    <t>kJ/L</t>
  </si>
  <si>
    <t>WH</t>
  </si>
  <si>
    <t xml:space="preserve">Specific heat of water </t>
  </si>
  <si>
    <t>kJ/L oC</t>
  </si>
  <si>
    <t>Tf</t>
  </si>
  <si>
    <t>Final temperature</t>
  </si>
  <si>
    <t>oC</t>
  </si>
  <si>
    <t>Ti</t>
  </si>
  <si>
    <t>Initial temperature</t>
  </si>
  <si>
    <t>WHE</t>
  </si>
  <si>
    <t xml:space="preserve">Latent heat of water evaporation </t>
  </si>
  <si>
    <t>η wb</t>
  </si>
  <si>
    <t>η wb, LPG</t>
  </si>
  <si>
    <t>η wb, wood</t>
  </si>
  <si>
    <t>η wb, other</t>
  </si>
  <si>
    <t>Conservative assumption</t>
  </si>
  <si>
    <t>NCVb,LPG</t>
  </si>
  <si>
    <t xml:space="preserve">Net calorific value of the fuel that is substituted or reduced </t>
  </si>
  <si>
    <t>TJ/tonne</t>
  </si>
  <si>
    <t>IPCC (2006) "IPCC Guidelines for National Greenhouse Gas Inventories", Volume 2, Energy, Chapter 1, Introduction, Table 1.2, p 1.18</t>
  </si>
  <si>
    <r>
      <t>NCV</t>
    </r>
    <r>
      <rPr>
        <vertAlign val="subscript"/>
        <sz val="11"/>
        <color theme="1"/>
        <rFont val="Calibri"/>
        <family val="2"/>
      </rPr>
      <t>b,wood</t>
    </r>
    <r>
      <rPr>
        <sz val="11"/>
        <color theme="1"/>
        <rFont val="Calibri"/>
        <family val="2"/>
      </rPr>
      <t xml:space="preserve"> </t>
    </r>
  </si>
  <si>
    <t>Net calorific value of the fuel that is substituted or reduced (IPCC default for wood fuel,0.015TJ/ton)</t>
  </si>
  <si>
    <t>IPCC (2006) "IPCC Guidelines for National Greenhouse Gas Inventories", Volume 2, Energy, Chapter 1, Introduction, Table 1.2, p 1.19</t>
  </si>
  <si>
    <t>% Improved water source</t>
  </si>
  <si>
    <t xml:space="preserve">Proportion of total population using an improved drinking-water source of the most recent year (2015) </t>
  </si>
  <si>
    <t>-</t>
  </si>
  <si>
    <t xml:space="preserve">According to data which is available from WHO/UNICEF Joint Monitoring Programme (JMP) for Water Supply and Sanitation (http://www.wssinfo.org/fileadmin/user_upload/resources/Indonesia.xls, tab “Estimates”) </t>
  </si>
  <si>
    <t>Project Case</t>
  </si>
  <si>
    <t>Classifies the proposed project as either Case 1 or Case 2</t>
  </si>
  <si>
    <t>Xboil</t>
  </si>
  <si>
    <t>Adjustment factor for Case 2. Fraction of the population serviced by the project activity for which the common practice of water purification is or would have been water boiling</t>
  </si>
  <si>
    <t>Converting factor (kJ to TJ)</t>
  </si>
  <si>
    <t>General knowledge</t>
  </si>
  <si>
    <t>Growth stock in forest</t>
  </si>
  <si>
    <t>FAO data 2015, Global Forest Resources Assessment 2015 (pag 81)</t>
  </si>
  <si>
    <t>Converting factor of biomass from m3 to tonne</t>
  </si>
  <si>
    <t>tonne/m3</t>
  </si>
  <si>
    <t>IPC biomass default (40m3/ha =69tonne/ha)</t>
  </si>
  <si>
    <t>GS Issuance Fee (Share of Proceeds)</t>
  </si>
  <si>
    <t>fraction</t>
  </si>
  <si>
    <t>Percentage of credits taken by GS for Issuance: https://www.goldstandard.org/project-developers/standard-documents</t>
  </si>
  <si>
    <t>Baseline emission per month WITH considering water quality rate but WITHOUT usage rate</t>
  </si>
  <si>
    <t>Business plan</t>
  </si>
  <si>
    <t>Date</t>
  </si>
  <si>
    <t>Source</t>
  </si>
  <si>
    <t>Actual sale database updated in 11 Jan 2019, soure: Nazava_MP1(2018)_SaleDatabase_updated20190111</t>
  </si>
  <si>
    <t>Nazava business plan (/PTH33/)</t>
  </si>
  <si>
    <t>Assumed drop out rate</t>
  </si>
  <si>
    <t>per year</t>
  </si>
  <si>
    <t>Average usage rate per year</t>
  </si>
  <si>
    <t>Product per year</t>
  </si>
  <si>
    <t>Cumulative products</t>
  </si>
  <si>
    <t>Active products</t>
  </si>
  <si>
    <t>Average usage rate</t>
  </si>
  <si>
    <t>Total active products</t>
  </si>
  <si>
    <t>1. Usage survey results</t>
  </si>
  <si>
    <t>Age group</t>
  </si>
  <si>
    <t>Usage rate</t>
  </si>
  <si>
    <t>2. Number of persons per unit</t>
  </si>
  <si>
    <t>Surveyed Year</t>
  </si>
  <si>
    <t># Persons/unit</t>
  </si>
  <si>
    <t>3. Water quality test results</t>
  </si>
  <si>
    <r>
      <t>WQ</t>
    </r>
    <r>
      <rPr>
        <b/>
        <vertAlign val="subscript"/>
        <sz val="11"/>
        <color theme="1"/>
        <rFont val="Calibri"/>
        <family val="2"/>
        <scheme val="minor"/>
      </rPr>
      <t>passedWHO(%)</t>
    </r>
  </si>
  <si>
    <t>Water quality test result (2018)</t>
  </si>
  <si>
    <t>Factory staff</t>
  </si>
  <si>
    <t>Office staff</t>
  </si>
  <si>
    <t>field staff</t>
  </si>
  <si>
    <t>Seller coordinator</t>
  </si>
  <si>
    <t>Retailers</t>
  </si>
  <si>
    <t>To be Change</t>
  </si>
  <si>
    <t>Liter</t>
  </si>
  <si>
    <t>Impact data</t>
  </si>
  <si>
    <t>Month</t>
  </si>
  <si>
    <t>Nazava water filter project</t>
  </si>
  <si>
    <t>Credit</t>
  </si>
  <si>
    <t>MP1 ( Total credit generated)</t>
  </si>
  <si>
    <t>credit</t>
  </si>
  <si>
    <t>Proposed Financial Investment:</t>
  </si>
  <si>
    <t>Impact data per annum</t>
  </si>
  <si>
    <t>Amount</t>
  </si>
  <si>
    <t>Average CWP unit in Use for this purchase</t>
  </si>
  <si>
    <t>Average CWP unit sold and in Use</t>
  </si>
  <si>
    <t>Unit/year</t>
  </si>
  <si>
    <t xml:space="preserve">Quantity of safe water supplied (liters) </t>
  </si>
  <si>
    <t>Average credit generated</t>
  </si>
  <si>
    <t>tCO2e/year</t>
  </si>
  <si>
    <t>Number of people benefiting from this purchase</t>
  </si>
  <si>
    <t>People</t>
  </si>
  <si>
    <t>Liter/year</t>
  </si>
  <si>
    <t>Number of children under 5 years old</t>
  </si>
  <si>
    <t>Children</t>
  </si>
  <si>
    <t>Number of fuel save per this purchase ( wood + LPG)</t>
  </si>
  <si>
    <t>tonnes</t>
  </si>
  <si>
    <t>Children under 5 years old</t>
  </si>
  <si>
    <t>Areas of forest degradation save per this purchase</t>
  </si>
  <si>
    <t>Ha</t>
  </si>
  <si>
    <t>Quantity of wood save (per year)</t>
  </si>
  <si>
    <t>tonnes/year</t>
  </si>
  <si>
    <t>Quantity of LPG save (per year)</t>
  </si>
  <si>
    <t>% of children under 5 year old</t>
  </si>
  <si>
    <t>https://householdenergy.shinyapps.io/hapit3/</t>
  </si>
  <si>
    <t>Total energy required to boil water (per MP1)</t>
  </si>
  <si>
    <t>TJ</t>
  </si>
  <si>
    <t>Energy to boil water for LPG &amp; Carosene</t>
  </si>
  <si>
    <t>Energy to boil water from Wood</t>
  </si>
  <si>
    <t>tonne</t>
  </si>
  <si>
    <t>Energy to boil water from other fuel</t>
  </si>
  <si>
    <t>Quantity of wood save (per MP1)</t>
  </si>
  <si>
    <t>Quantity of LPG save (per MP1)</t>
  </si>
  <si>
    <t>MP2 (19 Dec 2018- 31 Dec 2020)</t>
  </si>
  <si>
    <t>© (2021) Nexus for Development</t>
  </si>
  <si>
    <t>Adding 4361 unit, so total = 3942+4361</t>
  </si>
  <si>
    <t>Update from Nazava Feb 2021</t>
  </si>
  <si>
    <t>Start of MP2</t>
  </si>
  <si>
    <t>Summary of  units sold per month</t>
  </si>
  <si>
    <t>SDG1</t>
  </si>
  <si>
    <t>SDG1 (a) Biomass saved</t>
  </si>
  <si>
    <t>SDG1 (b) 
LPG saved</t>
  </si>
  <si>
    <t>SDG1 (c) % of HH noted on money save</t>
  </si>
  <si>
    <t>SDG1 (d) 
of % of HH noted on time save</t>
  </si>
  <si>
    <t>SDG3</t>
  </si>
  <si>
    <t>SDG5</t>
  </si>
  <si>
    <t>SDG6</t>
  </si>
  <si>
    <t>SDG7</t>
  </si>
  <si>
    <t>SDG8</t>
  </si>
  <si>
    <t>SDG15</t>
  </si>
  <si>
    <t>SDG3
# People noted less smoke</t>
  </si>
  <si>
    <t>SDG5
# of women and girl boiling</t>
  </si>
  <si>
    <t>SDG6 
# People access to safe drinking water</t>
  </si>
  <si>
    <t>SDG7
Energy save</t>
  </si>
  <si>
    <t>SDG8
# of people</t>
  </si>
  <si>
    <t>Area of forest save 
(Ha)</t>
  </si>
  <si>
    <t xml:space="preserve">Net benefit </t>
  </si>
  <si>
    <t>SDG8
# of people employed</t>
  </si>
  <si>
    <t>Source :Nazava_MP1(2018)_StaffReport</t>
  </si>
  <si>
    <t xml:space="preserve">Result from monitoring survey </t>
  </si>
  <si>
    <t>SDG 13</t>
  </si>
  <si>
    <t>Net benefit SDG13</t>
  </si>
  <si>
    <t>Estimating SDG Impacts</t>
  </si>
  <si>
    <t>MP1 ( 19-Dec -2015- 18-Dec-2018)</t>
  </si>
  <si>
    <t>Calculating SDG's baseline scenario</t>
  </si>
  <si>
    <t>Fuel saving (tonne) and % of HH noted on money save and time save</t>
  </si>
  <si>
    <t># People less smoke</t>
  </si>
  <si>
    <t># Women</t>
  </si>
  <si>
    <t># People access to safe drinking water</t>
  </si>
  <si>
    <t>Amount of energy save 
(TJ)</t>
  </si>
  <si>
    <t># new job created</t>
  </si>
  <si>
    <t>VERs 
(tCO2e)</t>
  </si>
  <si>
    <t>Area of forest 
(Ha)</t>
  </si>
  <si>
    <t>SDG13</t>
  </si>
  <si>
    <t>Emission</t>
  </si>
  <si>
    <t>Calculating SDG' net contribution</t>
  </si>
  <si>
    <t>ER</t>
  </si>
  <si>
    <t>Survey data (2020) analysis, tab: Project_Analysis, cell D97</t>
  </si>
  <si>
    <t>Survey data (2020) analysis, tab: Project_Analysis, cell D79</t>
  </si>
  <si>
    <t>Survey data (2020) analysis, tab: Project_Analysis, cell D70</t>
  </si>
  <si>
    <t>Survey data (2020) analysis, tab: Project_Analysis, cell D119</t>
  </si>
  <si>
    <t>Survey data (2018)</t>
  </si>
  <si>
    <t>SDG1 (a) Biomass consumption (tonne)</t>
  </si>
  <si>
    <t>SDG1 (b) 
LPG consumption (tonne)</t>
  </si>
  <si>
    <t>SDG7
Energy consumption (TJ)</t>
  </si>
  <si>
    <t>Area of forest equivalent used 
(Ha)</t>
  </si>
  <si>
    <t>Area of forest equivalent 
(Ha)</t>
  </si>
  <si>
    <t>since it was not included in MP2, it is now assumed to be the same as MP2</t>
  </si>
  <si>
    <t>Area of forest equivalent
(Ha)</t>
  </si>
  <si>
    <t>Water quality test result (2021)</t>
  </si>
  <si>
    <t>Monitoring survey data (2018)</t>
  </si>
  <si>
    <t>Monitoring survey data (2021)</t>
  </si>
  <si>
    <t>Chanvibol Meng, Technical Services Manager, Nexus for Development</t>
  </si>
  <si>
    <t>Reasons</t>
  </si>
  <si>
    <t>No</t>
  </si>
  <si>
    <t>QPWy</t>
  </si>
  <si>
    <t>Total distributed water purification units</t>
  </si>
  <si>
    <t>The average population serviced by water purification system</t>
  </si>
  <si>
    <t>Water quality</t>
  </si>
  <si>
    <t>The average volume of drinking water per person per day</t>
  </si>
  <si>
    <t>Operational Units</t>
  </si>
  <si>
    <t>Usage rate of the sold units based on its age group</t>
  </si>
  <si>
    <t>Summary of net benefits</t>
  </si>
  <si>
    <t>Indicator</t>
  </si>
  <si>
    <t>Baseline outcome</t>
  </si>
  <si>
    <t>Project outcome</t>
  </si>
  <si>
    <t>Net benefits</t>
  </si>
  <si>
    <t>%</t>
  </si>
  <si>
    <t>SDG 3</t>
  </si>
  <si>
    <t>SDG 5</t>
  </si>
  <si>
    <t>SDG 6</t>
  </si>
  <si>
    <t>SDG 8</t>
  </si>
  <si>
    <t>Staff</t>
  </si>
  <si>
    <t>tCO2e</t>
  </si>
  <si>
    <t>Hectare</t>
  </si>
  <si>
    <t>Item</t>
  </si>
  <si>
    <t>Actual values achieved during this monitoring period</t>
  </si>
  <si>
    <t>SDG 1 (a)</t>
  </si>
  <si>
    <t>The amount of biomass save (tonnes)</t>
  </si>
  <si>
    <t>SDG 1 (b)</t>
  </si>
  <si>
    <t>The amount of LPG save  (tonnes)</t>
  </si>
  <si>
    <t>SDG 1 (c)</t>
  </si>
  <si>
    <t>% Of household noted on money save after using the project technology</t>
  </si>
  <si>
    <t>SDG 1 (d)</t>
  </si>
  <si>
    <t xml:space="preserve"> % Of household noted on time save after using the project technology </t>
  </si>
  <si>
    <t xml:space="preserve">Number of people who notice less smoke in kitchen after having water filter  </t>
  </si>
  <si>
    <t>Number of women and girls benefiting from stop/reduce boiling water and collecting/purchasing cooking fuel</t>
  </si>
  <si>
    <t xml:space="preserve">Number of people access to safe drinking water </t>
  </si>
  <si>
    <t>The number of new job created by the project with safe and healthy work environment</t>
  </si>
  <si>
    <t>The areas of forest save (Hectare)</t>
  </si>
  <si>
    <t>Value obtained in this Monitoring period (MP2)</t>
  </si>
  <si>
    <t>Value obtained last monitoring period (MP1)</t>
  </si>
  <si>
    <t>Comparision monitored parameters of current MP and the previous one</t>
  </si>
  <si>
    <t xml:space="preserve">Emission reduction </t>
  </si>
  <si>
    <t>tCO2e/y/unit</t>
  </si>
  <si>
    <t>Quantity of purified water in year y</t>
  </si>
  <si>
    <t>L/y/unit</t>
  </si>
  <si>
    <r>
      <t>N</t>
    </r>
    <r>
      <rPr>
        <i/>
        <vertAlign val="subscript"/>
        <sz val="11"/>
        <color rgb="FF4D4D4C"/>
        <rFont val="Calibri"/>
        <family val="2"/>
        <scheme val="minor"/>
      </rPr>
      <t>Less_smoke,y</t>
    </r>
  </si>
  <si>
    <t>Women%</t>
  </si>
  <si>
    <t>Net benefit (c) of SDG1</t>
  </si>
  <si>
    <t>Net benefit (d) of SDG1</t>
  </si>
  <si>
    <r>
      <t xml:space="preserve">Percentage of household noted </t>
    </r>
    <r>
      <rPr>
        <sz val="11"/>
        <color theme="5"/>
        <rFont val="Calibri"/>
        <family val="2"/>
        <scheme val="minor"/>
      </rPr>
      <t>on money save</t>
    </r>
    <r>
      <rPr>
        <sz val="11"/>
        <color theme="1"/>
        <rFont val="Calibri"/>
        <family val="2"/>
        <scheme val="minor"/>
      </rPr>
      <t xml:space="preserve"> after using the project technology</t>
    </r>
  </si>
  <si>
    <r>
      <t>Percentage of household noted</t>
    </r>
    <r>
      <rPr>
        <sz val="11"/>
        <color theme="5"/>
        <rFont val="Calibri"/>
        <family val="2"/>
        <scheme val="minor"/>
      </rPr>
      <t xml:space="preserve"> on time save</t>
    </r>
    <r>
      <rPr>
        <sz val="11"/>
        <color theme="1"/>
        <rFont val="Calibri"/>
        <family val="2"/>
        <scheme val="minor"/>
      </rPr>
      <t xml:space="preserve"> after using the project technology</t>
    </r>
  </si>
  <si>
    <r>
      <t xml:space="preserve">% of households notice that their kitchen is </t>
    </r>
    <r>
      <rPr>
        <sz val="11"/>
        <color theme="5"/>
        <rFont val="Calibri"/>
        <family val="2"/>
        <scheme val="minor"/>
      </rPr>
      <t>less smoke</t>
    </r>
  </si>
  <si>
    <r>
      <t xml:space="preserve">% of women and girls responsible for water </t>
    </r>
    <r>
      <rPr>
        <sz val="11"/>
        <color theme="5"/>
        <rFont val="Calibri"/>
        <family val="2"/>
        <scheme val="minor"/>
      </rPr>
      <t>boiling and collecting/purchasing cooking fuel</t>
    </r>
    <r>
      <rPr>
        <sz val="11"/>
        <color theme="1"/>
        <rFont val="Calibri"/>
        <family val="2"/>
        <scheme val="minor"/>
      </rPr>
      <t xml:space="preserve"> before having CWFs</t>
    </r>
  </si>
  <si>
    <t>Number</t>
  </si>
  <si>
    <t>Liter/person/day</t>
  </si>
  <si>
    <r>
      <t>N</t>
    </r>
    <r>
      <rPr>
        <vertAlign val="subscript"/>
        <sz val="11"/>
        <rFont val="Calibri"/>
        <family val="2"/>
      </rPr>
      <t>Less_smoke,y</t>
    </r>
  </si>
  <si>
    <t>SDG13 Emission Reduction</t>
  </si>
  <si>
    <t>SDG15 Area of forest save (Ha)</t>
  </si>
  <si>
    <t>N/A</t>
  </si>
  <si>
    <t>MP2 in PDD</t>
  </si>
  <si>
    <t>MP2 (Actual)</t>
  </si>
  <si>
    <r>
      <t>WQ</t>
    </r>
    <r>
      <rPr>
        <vertAlign val="subscript"/>
        <sz val="11"/>
        <color rgb="FF4D4D4C"/>
        <rFont val="Verdana"/>
        <family val="2"/>
      </rPr>
      <t>Passed,y</t>
    </r>
  </si>
  <si>
    <t>Leakage</t>
  </si>
  <si>
    <t>Emission reduction by filter in each month = Number of unit * Emission per month * usage rate of each batch. For example at Jan 2019 in cell AR30, the emission reduction for of CWFs used in April 2012 (group 7 years old CWF) is the batch which sold in Dec 2011. Then the usage rate for that April 2012 is 36.17%. ER = 248 * 0.0258*36.17% = 2.31</t>
  </si>
  <si>
    <t>Project Outcome</t>
  </si>
  <si>
    <t>Baseline Outcome</t>
  </si>
  <si>
    <t>SDG calculation impacts</t>
  </si>
  <si>
    <t>Calculating SDG's project outcome</t>
  </si>
  <si>
    <t>Calculating SDG's Leakage</t>
  </si>
  <si>
    <t>Values estimated in ex ante calculation of approved PDD for this monitoring period</t>
  </si>
  <si>
    <t xml:space="preserve">Ex-ante value in PDD </t>
  </si>
  <si>
    <t>use a weighted usage rate</t>
  </si>
  <si>
    <t>Fixed parameter for the whole crediting period which is caclulated using Monitoring survey result of MP1 (188/213)</t>
  </si>
  <si>
    <t>Accounting only from 1-18 Dec 2020, 165unit is excluded because it was sold from 19-31Dec 2020</t>
  </si>
  <si>
    <t>MP2 (19 Dec 2018- 18-Dec 2020)</t>
  </si>
  <si>
    <t>Direct employment</t>
  </si>
  <si>
    <t>Source :Nazava_MP(2020)_StaffReport</t>
  </si>
  <si>
    <t>Indirect employment</t>
  </si>
  <si>
    <t>Version 3.0, 12 08 2021</t>
  </si>
  <si>
    <t>Amount of emission reductions (tCO2e)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</si>
</sst>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 #,##0.000_-;\-* #,##0.000_-;_-* &quot;-&quot;??_-;_-@_-"/>
    <numFmt numFmtId="167" formatCode="_-* #,##0.0000_-;\-* #,##0.0000_-;_-* &quot;-&quot;??_-;_-@_-"/>
    <numFmt numFmtId="168" formatCode="_(* #,##0_);_(* \(#,##0\);_(* &quot;-&quot;??_);_(@_)"/>
    <numFmt numFmtId="169" formatCode="_-* #,##0.0_-;\-* #,##0.0_-;_-* &quot;-&quot;??_-;_-@_-"/>
    <numFmt numFmtId="170" formatCode="_-* #,##0.0000000_-;\-* #,##0.0000000_-;_-* &quot;-&quot;??_-;_-@_-"/>
    <numFmt numFmtId="171" formatCode="_-* #,##0.00\ _€_-;\-* #,##0.00\ _€_-;_-* &quot;-&quot;??\ _€_-;_-@_-"/>
    <numFmt numFmtId="172" formatCode="0.0%"/>
    <numFmt numFmtId="173" formatCode="_-* #,##0.00\ _X_D_R_-;\-* #,##0.00\ _X_D_R_-;_-* &quot;-&quot;??\ _X_D_R_-;_-@_-"/>
    <numFmt numFmtId="174" formatCode="[$-409]d\-mmm\-yy;@"/>
    <numFmt numFmtId="175" formatCode="#,##0.0000"/>
    <numFmt numFmtId="176" formatCode="mmm\ yyyy"/>
    <numFmt numFmtId="177" formatCode="[$-409]dd\-mmm\-yy;@"/>
    <numFmt numFmtId="178" formatCode="0.000"/>
  </numFmts>
  <fonts count="56" x14ac:knownFonts="1">
    <font>
      <sz val="11"/>
      <color theme="1"/>
      <name val="Calibri"/>
      <family val="2"/>
      <scheme val="minor"/>
    </font>
    <font>
      <sz val="11"/>
      <color theme="1"/>
      <name val="Calibri"/>
      <family val="2"/>
      <scheme val="minor"/>
    </font>
    <font>
      <i/>
      <sz val="11"/>
      <color theme="1"/>
      <name val="Calibri"/>
      <family val="2"/>
      <scheme val="minor"/>
    </font>
    <font>
      <b/>
      <sz val="11"/>
      <color theme="0"/>
      <name val="Calibri"/>
      <family val="2"/>
      <scheme val="minor"/>
    </font>
    <font>
      <sz val="11"/>
      <color theme="1"/>
      <name val="Calibri"/>
      <family val="2"/>
    </font>
    <font>
      <b/>
      <sz val="16"/>
      <color theme="0"/>
      <name val="Calibri"/>
      <family val="2"/>
      <scheme val="minor"/>
    </font>
    <font>
      <vertAlign val="subscript"/>
      <sz val="11"/>
      <color theme="1"/>
      <name val="Calibri"/>
      <family val="2"/>
    </font>
    <font>
      <b/>
      <sz val="11"/>
      <color theme="0"/>
      <name val="Calibri"/>
      <family val="2"/>
    </font>
    <font>
      <b/>
      <i/>
      <sz val="11"/>
      <color theme="0"/>
      <name val="Calibri"/>
      <family val="2"/>
    </font>
    <font>
      <sz val="11"/>
      <name val="Calibri"/>
      <family val="2"/>
    </font>
    <font>
      <sz val="10"/>
      <color theme="1"/>
      <name val="Arial"/>
      <family val="2"/>
    </font>
    <font>
      <sz val="10"/>
      <name val="Arial"/>
      <family val="2"/>
    </font>
    <font>
      <sz val="12"/>
      <color theme="1"/>
      <name val="Calibri"/>
      <family val="2"/>
      <scheme val="minor"/>
    </font>
    <font>
      <b/>
      <sz val="11"/>
      <color rgb="FF464849"/>
      <name val="Calibri"/>
      <family val="2"/>
    </font>
    <font>
      <sz val="11"/>
      <color rgb="FF464849"/>
      <name val="Calibri"/>
      <family val="2"/>
    </font>
    <font>
      <sz val="11"/>
      <color theme="1"/>
      <name val="Calibri"/>
      <family val="2"/>
      <charset val="1"/>
      <scheme val="minor"/>
    </font>
    <font>
      <i/>
      <sz val="11"/>
      <color theme="1"/>
      <name val="Calibri"/>
      <family val="2"/>
    </font>
    <font>
      <b/>
      <sz val="11"/>
      <color theme="1"/>
      <name val="Calibri"/>
      <family val="2"/>
    </font>
    <font>
      <b/>
      <vertAlign val="subscript"/>
      <sz val="11"/>
      <color theme="1"/>
      <name val="Calibri"/>
      <family val="2"/>
    </font>
    <font>
      <u/>
      <sz val="11"/>
      <color theme="10"/>
      <name val="Calibri"/>
      <family val="2"/>
      <scheme val="minor"/>
    </font>
    <font>
      <b/>
      <i/>
      <sz val="11"/>
      <color rgb="FFFF0000"/>
      <name val="Calibri"/>
      <family val="2"/>
      <scheme val="minor"/>
    </font>
    <font>
      <sz val="9"/>
      <color indexed="81"/>
      <name val="Tahoma"/>
      <family val="2"/>
    </font>
    <font>
      <b/>
      <sz val="9"/>
      <color indexed="81"/>
      <name val="Tahoma"/>
      <family val="2"/>
    </font>
    <font>
      <b/>
      <sz val="11"/>
      <color theme="1"/>
      <name val="Calibri"/>
      <family val="2"/>
      <scheme val="minor"/>
    </font>
    <font>
      <sz val="11"/>
      <color rgb="FFFF0000"/>
      <name val="Calibri"/>
      <family val="2"/>
      <scheme val="minor"/>
    </font>
    <font>
      <sz val="11"/>
      <color theme="4"/>
      <name val="Calibri"/>
      <family val="2"/>
    </font>
    <font>
      <vertAlign val="subscript"/>
      <sz val="11"/>
      <name val="Calibri"/>
      <family val="2"/>
    </font>
    <font>
      <sz val="11"/>
      <color theme="0"/>
      <name val="Calibri"/>
      <family val="2"/>
      <scheme val="minor"/>
    </font>
    <font>
      <sz val="15"/>
      <color theme="1"/>
      <name val="Calibri"/>
      <family val="2"/>
      <scheme val="minor"/>
    </font>
    <font>
      <sz val="11"/>
      <name val="Calibri"/>
      <family val="2"/>
      <scheme val="minor"/>
    </font>
    <font>
      <sz val="20"/>
      <color theme="1"/>
      <name val="Calibri"/>
      <family val="2"/>
      <scheme val="minor"/>
    </font>
    <font>
      <sz val="15"/>
      <color theme="4"/>
      <name val="Calibri"/>
      <family val="2"/>
      <scheme val="minor"/>
    </font>
    <font>
      <b/>
      <sz val="14"/>
      <color theme="0"/>
      <name val="Calibri"/>
      <family val="2"/>
      <scheme val="minor"/>
    </font>
    <font>
      <sz val="11"/>
      <color theme="1"/>
      <name val="Arial"/>
      <family val="2"/>
    </font>
    <font>
      <i/>
      <sz val="11"/>
      <color theme="1"/>
      <name val="Arial"/>
      <family val="2"/>
    </font>
    <font>
      <b/>
      <sz val="28"/>
      <name val="Calibri"/>
      <family val="2"/>
      <scheme val="minor"/>
    </font>
    <font>
      <b/>
      <vertAlign val="subscript"/>
      <sz val="11"/>
      <color theme="1"/>
      <name val="Calibri"/>
      <family val="2"/>
      <scheme val="minor"/>
    </font>
    <font>
      <b/>
      <sz val="11"/>
      <color rgb="FFFF0000"/>
      <name val="Calibri"/>
      <family val="2"/>
    </font>
    <font>
      <b/>
      <sz val="11"/>
      <name val="Calibri"/>
      <family val="2"/>
    </font>
    <font>
      <b/>
      <sz val="11"/>
      <name val="Calibri"/>
      <family val="2"/>
      <scheme val="minor"/>
    </font>
    <font>
      <sz val="22"/>
      <name val="Calibri"/>
      <family val="2"/>
      <scheme val="minor"/>
    </font>
    <font>
      <sz val="8"/>
      <name val="Calibri"/>
      <family val="2"/>
      <scheme val="minor"/>
    </font>
    <font>
      <sz val="10"/>
      <color rgb="FF000000"/>
      <name val="Arial"/>
      <family val="2"/>
    </font>
    <font>
      <b/>
      <sz val="10"/>
      <color rgb="FF000000"/>
      <name val="Verdana"/>
      <family val="2"/>
    </font>
    <font>
      <sz val="10"/>
      <color rgb="FF000000"/>
      <name val="Verdana"/>
      <family val="2"/>
    </font>
    <font>
      <b/>
      <sz val="10"/>
      <color theme="1"/>
      <name val="Verdana"/>
      <family val="2"/>
    </font>
    <font>
      <b/>
      <sz val="10"/>
      <color rgb="FFFFFFFF"/>
      <name val="Arial"/>
      <family val="2"/>
    </font>
    <font>
      <b/>
      <sz val="10"/>
      <color rgb="FF000000"/>
      <name val="Times New Roman"/>
      <family val="1"/>
    </font>
    <font>
      <sz val="10"/>
      <color rgb="FF4D4D4C"/>
      <name val="Verdana"/>
      <family val="2"/>
    </font>
    <font>
      <i/>
      <vertAlign val="subscript"/>
      <sz val="11"/>
      <color rgb="FF4D4D4C"/>
      <name val="Calibri"/>
      <family val="2"/>
      <scheme val="minor"/>
    </font>
    <font>
      <sz val="11"/>
      <color rgb="FF4D4D4C"/>
      <name val="Verdana"/>
      <family val="2"/>
    </font>
    <font>
      <sz val="11"/>
      <color theme="5"/>
      <name val="Calibri"/>
      <family val="2"/>
      <scheme val="minor"/>
    </font>
    <font>
      <vertAlign val="subscript"/>
      <sz val="11"/>
      <color rgb="FF4D4D4C"/>
      <name val="Verdana"/>
      <family val="2"/>
    </font>
    <font>
      <b/>
      <sz val="10"/>
      <color theme="0"/>
      <name val="Verdana"/>
      <family val="2"/>
    </font>
    <font>
      <i/>
      <sz val="11"/>
      <color rgb="FFFF0000"/>
      <name val="Calibri"/>
      <family val="2"/>
      <scheme val="minor"/>
    </font>
    <font>
      <sz val="11"/>
      <color theme="0"/>
      <name val="Calibri"/>
      <family val="2"/>
    </font>
  </fonts>
  <fills count="25">
    <fill>
      <patternFill patternType="none"/>
    </fill>
    <fill>
      <patternFill patternType="gray125"/>
    </fill>
    <fill>
      <patternFill patternType="solid">
        <fgColor theme="0"/>
        <bgColor indexed="64"/>
      </patternFill>
    </fill>
    <fill>
      <patternFill patternType="solid">
        <fgColor rgb="FF006E7A"/>
        <bgColor indexed="64"/>
      </patternFill>
    </fill>
    <fill>
      <patternFill patternType="solid">
        <fgColor rgb="FF92A43B"/>
        <bgColor indexed="64"/>
      </patternFill>
    </fill>
    <fill>
      <patternFill patternType="solid">
        <fgColor rgb="FF92D050"/>
        <bgColor indexed="64"/>
      </patternFill>
    </fill>
    <fill>
      <patternFill patternType="solid">
        <fgColor rgb="FFFFA053"/>
        <bgColor indexed="64"/>
      </patternFill>
    </fill>
    <fill>
      <patternFill patternType="solid">
        <fgColor rgb="FFA5D7D5"/>
        <bgColor indexed="64"/>
      </patternFill>
    </fill>
    <fill>
      <patternFill patternType="solid">
        <fgColor rgb="FFC9E7E6"/>
        <bgColor indexed="64"/>
      </patternFill>
    </fill>
    <fill>
      <patternFill patternType="solid">
        <fgColor rgb="FFE16400"/>
        <bgColor indexed="64"/>
      </patternFill>
    </fill>
    <fill>
      <patternFill patternType="solid">
        <fgColor rgb="FFFFFF00"/>
        <bgColor indexed="64"/>
      </patternFill>
    </fill>
    <fill>
      <patternFill patternType="solid">
        <fgColor theme="9"/>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6EA47A"/>
        <bgColor indexed="64"/>
      </patternFill>
    </fill>
    <fill>
      <patternFill patternType="solid">
        <fgColor rgb="FFFFC0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bgColor indexed="64"/>
      </patternFill>
    </fill>
    <fill>
      <patternFill patternType="solid">
        <fgColor theme="6"/>
        <bgColor indexed="64"/>
      </patternFill>
    </fill>
    <fill>
      <patternFill patternType="solid">
        <fgColor rgb="FFFFFFFF"/>
        <bgColor indexed="64"/>
      </patternFill>
    </fill>
    <fill>
      <patternFill patternType="solid">
        <fgColor theme="9" tint="0.59999389629810485"/>
        <bgColor indexed="64"/>
      </patternFill>
    </fill>
  </fills>
  <borders count="66">
    <border>
      <left/>
      <right/>
      <top/>
      <bottom/>
      <diagonal/>
    </border>
    <border>
      <left style="thin">
        <color rgb="FF006E7A"/>
      </left>
      <right style="thin">
        <color rgb="FF006E7A"/>
      </right>
      <top style="thin">
        <color rgb="FF006E7A"/>
      </top>
      <bottom style="thin">
        <color rgb="FF006E7A"/>
      </bottom>
      <diagonal/>
    </border>
    <border>
      <left/>
      <right/>
      <top style="thin">
        <color rgb="FF006E7A"/>
      </top>
      <bottom style="thin">
        <color rgb="FF006E7A"/>
      </bottom>
      <diagonal/>
    </border>
    <border>
      <left/>
      <right style="thin">
        <color rgb="FF006E7A"/>
      </right>
      <top style="thin">
        <color rgb="FF006E7A"/>
      </top>
      <bottom style="thin">
        <color rgb="FF006E7A"/>
      </bottom>
      <diagonal/>
    </border>
    <border>
      <left style="thin">
        <color rgb="FF006E7A"/>
      </left>
      <right/>
      <top style="thin">
        <color rgb="FF006E7A"/>
      </top>
      <bottom style="thin">
        <color rgb="FF006E7A"/>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rgb="FF006E7A"/>
      </left>
      <right style="thin">
        <color rgb="FF006E7A"/>
      </right>
      <top style="thin">
        <color rgb="FF006E7A"/>
      </top>
      <bottom/>
      <diagonal/>
    </border>
    <border>
      <left style="thin">
        <color rgb="FF006E7A"/>
      </left>
      <right/>
      <top/>
      <bottom/>
      <diagonal/>
    </border>
    <border>
      <left style="thin">
        <color rgb="FF006E7A"/>
      </left>
      <right style="thin">
        <color rgb="FF006E7A"/>
      </right>
      <top/>
      <bottom style="thin">
        <color rgb="FF006E7A"/>
      </bottom>
      <diagonal/>
    </border>
    <border>
      <left/>
      <right/>
      <top/>
      <bottom style="medium">
        <color indexed="64"/>
      </bottom>
      <diagonal/>
    </border>
    <border>
      <left style="medium">
        <color rgb="FF006E7A"/>
      </left>
      <right/>
      <top style="medium">
        <color rgb="FF006E7A"/>
      </top>
      <bottom style="medium">
        <color rgb="FF006E7A"/>
      </bottom>
      <diagonal/>
    </border>
    <border>
      <left/>
      <right/>
      <top style="medium">
        <color rgb="FF006E7A"/>
      </top>
      <bottom style="medium">
        <color rgb="FF006E7A"/>
      </bottom>
      <diagonal/>
    </border>
    <border>
      <left/>
      <right style="medium">
        <color rgb="FF006E7A"/>
      </right>
      <top style="medium">
        <color rgb="FF006E7A"/>
      </top>
      <bottom style="medium">
        <color rgb="FF006E7A"/>
      </bottom>
      <diagonal/>
    </border>
    <border>
      <left/>
      <right/>
      <top style="medium">
        <color rgb="FF006E7A"/>
      </top>
      <bottom/>
      <diagonal/>
    </border>
    <border>
      <left style="medium">
        <color rgb="FF006E7A"/>
      </left>
      <right/>
      <top style="medium">
        <color rgb="FF006E7A"/>
      </top>
      <bottom/>
      <diagonal/>
    </border>
    <border>
      <left/>
      <right style="medium">
        <color rgb="FF006E7A"/>
      </right>
      <top style="medium">
        <color rgb="FF006E7A"/>
      </top>
      <bottom/>
      <diagonal/>
    </border>
    <border>
      <left style="medium">
        <color rgb="FF006E7A"/>
      </left>
      <right/>
      <top style="medium">
        <color rgb="FF006E7A"/>
      </top>
      <bottom style="thin">
        <color rgb="FF006E7A"/>
      </bottom>
      <diagonal/>
    </border>
    <border>
      <left/>
      <right/>
      <top style="medium">
        <color rgb="FF006E7A"/>
      </top>
      <bottom style="thin">
        <color rgb="FF006E7A"/>
      </bottom>
      <diagonal/>
    </border>
    <border>
      <left/>
      <right style="medium">
        <color rgb="FF006E7A"/>
      </right>
      <top style="medium">
        <color rgb="FF006E7A"/>
      </top>
      <bottom style="thin">
        <color rgb="FF006E7A"/>
      </bottom>
      <diagonal/>
    </border>
    <border>
      <left style="medium">
        <color rgb="FF006E7A"/>
      </left>
      <right/>
      <top/>
      <bottom/>
      <diagonal/>
    </border>
    <border>
      <left/>
      <right/>
      <top style="thin">
        <color rgb="FF006E7A"/>
      </top>
      <bottom/>
      <diagonal/>
    </border>
    <border>
      <left/>
      <right style="medium">
        <color rgb="FF006E7A"/>
      </right>
      <top style="thin">
        <color rgb="FF006E7A"/>
      </top>
      <bottom/>
      <diagonal/>
    </border>
    <border>
      <left/>
      <right style="medium">
        <color rgb="FF006E7A"/>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8"/>
      </left>
      <right style="thin">
        <color theme="8"/>
      </right>
      <top style="thin">
        <color theme="8"/>
      </top>
      <bottom style="thin">
        <color theme="8"/>
      </bottom>
      <diagonal/>
    </border>
    <border>
      <left style="thin">
        <color indexed="64"/>
      </left>
      <right style="thin">
        <color indexed="64"/>
      </right>
      <top style="thin">
        <color indexed="64"/>
      </top>
      <bottom/>
      <diagonal/>
    </border>
    <border>
      <left style="thin">
        <color rgb="FF006E7A"/>
      </left>
      <right style="thin">
        <color rgb="FF006E7A"/>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theme="8"/>
      </right>
      <top style="thin">
        <color theme="8"/>
      </top>
      <bottom style="thin">
        <color theme="8"/>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8"/>
      </left>
      <right/>
      <top style="thin">
        <color theme="8"/>
      </top>
      <bottom style="thin">
        <color theme="8"/>
      </bottom>
      <diagonal/>
    </border>
    <border>
      <left style="medium">
        <color indexed="64"/>
      </left>
      <right style="thin">
        <color theme="8"/>
      </right>
      <top style="thin">
        <color theme="8"/>
      </top>
      <bottom style="thin">
        <color theme="8"/>
      </bottom>
      <diagonal/>
    </border>
    <border>
      <left style="thin">
        <color theme="8"/>
      </left>
      <right style="medium">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style="thin">
        <color indexed="64"/>
      </right>
      <top style="thin">
        <color theme="8"/>
      </top>
      <bottom style="thin">
        <color theme="8"/>
      </bottom>
      <diagonal/>
    </border>
    <border>
      <left style="medium">
        <color indexed="64"/>
      </left>
      <right style="thin">
        <color theme="8"/>
      </right>
      <top style="thin">
        <color theme="8"/>
      </top>
      <bottom/>
      <diagonal/>
    </border>
    <border>
      <left style="thin">
        <color theme="8"/>
      </left>
      <right style="thin">
        <color theme="8"/>
      </right>
      <top style="thin">
        <color theme="8"/>
      </top>
      <bottom/>
      <diagonal/>
    </border>
    <border>
      <left style="thin">
        <color theme="8"/>
      </left>
      <right style="medium">
        <color indexed="64"/>
      </right>
      <top style="thin">
        <color theme="8"/>
      </top>
      <bottom/>
      <diagonal/>
    </border>
    <border>
      <left style="thin">
        <color theme="8"/>
      </left>
      <right/>
      <top style="thin">
        <color theme="8"/>
      </top>
      <bottom/>
      <diagonal/>
    </border>
    <border>
      <left style="thin">
        <color indexed="64"/>
      </left>
      <right style="thin">
        <color theme="8"/>
      </right>
      <top style="thin">
        <color theme="8"/>
      </top>
      <bottom/>
      <diagonal/>
    </border>
    <border>
      <left style="thin">
        <color theme="8"/>
      </left>
      <right style="thin">
        <color indexed="64"/>
      </right>
      <top style="thin">
        <color theme="8"/>
      </top>
      <bottom/>
      <diagonal/>
    </border>
    <border>
      <left/>
      <right style="thin">
        <color theme="8"/>
      </right>
      <top style="thin">
        <color theme="8"/>
      </top>
      <bottom/>
      <diagonal/>
    </border>
    <border>
      <left/>
      <right/>
      <top style="thin">
        <color indexed="64"/>
      </top>
      <bottom style="thin">
        <color indexed="64"/>
      </bottom>
      <diagonal/>
    </border>
  </borders>
  <cellStyleXfs count="31">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44" fontId="1" fillId="0" borderId="0" applyFont="0" applyFill="0" applyBorder="0" applyAlignment="0" applyProtection="0"/>
    <xf numFmtId="171" fontId="10" fillId="0" borderId="0" applyFont="0" applyFill="0" applyBorder="0" applyAlignment="0" applyProtection="0"/>
    <xf numFmtId="43" fontId="1" fillId="0" borderId="0" applyFont="0" applyFill="0" applyBorder="0" applyAlignment="0" applyProtection="0"/>
    <xf numFmtId="0" fontId="1" fillId="0" borderId="0"/>
    <xf numFmtId="164" fontId="11" fillId="0" borderId="0"/>
    <xf numFmtId="0" fontId="10" fillId="0" borderId="0"/>
    <xf numFmtId="0" fontId="12" fillId="0" borderId="0"/>
    <xf numFmtId="43" fontId="1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11" fillId="0" borderId="0"/>
    <xf numFmtId="44" fontId="1" fillId="0" borderId="0" applyFont="0" applyFill="0" applyBorder="0" applyAlignment="0" applyProtection="0"/>
    <xf numFmtId="43" fontId="11" fillId="0" borderId="0" applyFill="0" applyBorder="0" applyAlignment="0" applyProtection="0"/>
    <xf numFmtId="9" fontId="11" fillId="0" borderId="0" applyFill="0" applyBorder="0" applyAlignment="0" applyProtection="0"/>
    <xf numFmtId="9" fontId="1" fillId="0" borderId="0" applyFont="0" applyFill="0" applyBorder="0" applyAlignment="0" applyProtection="0"/>
    <xf numFmtId="41" fontId="11" fillId="0" borderId="0" applyFill="0" applyBorder="0" applyAlignment="0" applyProtection="0"/>
    <xf numFmtId="0" fontId="15" fillId="0" borderId="0"/>
    <xf numFmtId="44" fontId="11" fillId="0" borderId="0" applyFont="0" applyFill="0" applyBorder="0" applyAlignment="0" applyProtection="0"/>
    <xf numFmtId="0" fontId="1" fillId="0" borderId="0"/>
    <xf numFmtId="171" fontId="1" fillId="0" borderId="0" applyFont="0" applyFill="0" applyBorder="0" applyAlignment="0" applyProtection="0"/>
    <xf numFmtId="0" fontId="19" fillId="0" borderId="0" applyNumberFormat="0" applyFill="0" applyBorder="0" applyAlignment="0" applyProtection="0"/>
    <xf numFmtId="0" fontId="11" fillId="0" borderId="0">
      <alignment vertical="center"/>
    </xf>
    <xf numFmtId="43" fontId="11" fillId="0" borderId="0" applyFont="0" applyFill="0" applyBorder="0" applyAlignment="0" applyProtection="0">
      <alignment vertical="center"/>
    </xf>
    <xf numFmtId="173" fontId="1" fillId="0" borderId="0" applyFont="0" applyFill="0" applyBorder="0" applyAlignment="0" applyProtection="0"/>
    <xf numFmtId="0" fontId="15" fillId="0" borderId="0"/>
  </cellStyleXfs>
  <cellXfs count="577">
    <xf numFmtId="0" fontId="0" fillId="0" borderId="0" xfId="0"/>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wrapText="1"/>
    </xf>
    <xf numFmtId="0" fontId="0" fillId="2" borderId="0" xfId="0" applyFill="1" applyAlignment="1">
      <alignment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164" fontId="4" fillId="2" borderId="1" xfId="1" applyFont="1" applyFill="1" applyBorder="1" applyAlignment="1">
      <alignment horizontal="right" vertical="center" wrapText="1"/>
    </xf>
    <xf numFmtId="167" fontId="4" fillId="2" borderId="1" xfId="1" applyNumberFormat="1" applyFont="1" applyFill="1" applyBorder="1" applyAlignment="1">
      <alignment horizontal="righ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Continuous" vertical="center"/>
    </xf>
    <xf numFmtId="170" fontId="0" fillId="2" borderId="0" xfId="1" applyNumberFormat="1" applyFont="1" applyFill="1" applyAlignment="1">
      <alignment vertical="center" wrapText="1"/>
    </xf>
    <xf numFmtId="0" fontId="3" fillId="3" borderId="0" xfId="0" applyFont="1" applyFill="1" applyAlignment="1">
      <alignment horizontal="centerContinuous" vertical="center"/>
    </xf>
    <xf numFmtId="3" fontId="0" fillId="0" borderId="0" xfId="0" applyNumberFormat="1" applyAlignment="1">
      <alignment wrapText="1"/>
    </xf>
    <xf numFmtId="0" fontId="16" fillId="2" borderId="1" xfId="0" applyFont="1" applyFill="1" applyBorder="1" applyAlignment="1">
      <alignment vertical="center" wrapText="1"/>
    </xf>
    <xf numFmtId="0" fontId="7" fillId="4" borderId="1" xfId="0" applyFont="1" applyFill="1" applyBorder="1" applyAlignment="1">
      <alignment horizontal="centerContinuous" vertical="center" wrapText="1"/>
    </xf>
    <xf numFmtId="0" fontId="14" fillId="2" borderId="1" xfId="0" applyFont="1" applyFill="1" applyBorder="1" applyAlignment="1">
      <alignment wrapText="1"/>
    </xf>
    <xf numFmtId="0" fontId="17" fillId="2" borderId="1" xfId="0" applyFont="1" applyFill="1" applyBorder="1" applyAlignment="1">
      <alignment horizontal="justify" vertical="center" wrapText="1"/>
    </xf>
    <xf numFmtId="0" fontId="17"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0" fillId="0" borderId="0" xfId="0" applyAlignment="1">
      <alignment vertical="center" wrapText="1"/>
    </xf>
    <xf numFmtId="9" fontId="4" fillId="2" borderId="1" xfId="1" applyNumberFormat="1" applyFont="1" applyFill="1" applyBorder="1" applyAlignment="1">
      <alignment horizontal="right" vertical="center" wrapText="1"/>
    </xf>
    <xf numFmtId="0" fontId="0" fillId="0" borderId="0" xfId="0" applyAlignment="1">
      <alignment wrapText="1"/>
    </xf>
    <xf numFmtId="3" fontId="7" fillId="4" borderId="1" xfId="0" applyNumberFormat="1" applyFont="1" applyFill="1" applyBorder="1" applyAlignment="1">
      <alignment horizontal="centerContinuous" vertical="center" wrapText="1"/>
    </xf>
    <xf numFmtId="0" fontId="14" fillId="2" borderId="1" xfId="0" applyFont="1" applyFill="1" applyBorder="1" applyAlignment="1">
      <alignment horizontal="justify" vertical="center" wrapText="1"/>
    </xf>
    <xf numFmtId="3" fontId="14" fillId="2" borderId="1" xfId="0" applyNumberFormat="1" applyFont="1" applyFill="1" applyBorder="1" applyAlignment="1">
      <alignment wrapText="1"/>
    </xf>
    <xf numFmtId="0" fontId="14" fillId="2" borderId="1" xfId="0" applyFont="1" applyFill="1" applyBorder="1" applyAlignment="1">
      <alignment vertical="center" wrapText="1"/>
    </xf>
    <xf numFmtId="3" fontId="14" fillId="2" borderId="1" xfId="3" applyNumberFormat="1" applyFont="1" applyFill="1" applyBorder="1" applyAlignment="1">
      <alignment vertical="center" wrapText="1"/>
    </xf>
    <xf numFmtId="10" fontId="0" fillId="0" borderId="0" xfId="0" applyNumberFormat="1" applyAlignment="1">
      <alignment wrapText="1"/>
    </xf>
    <xf numFmtId="172" fontId="13" fillId="2" borderId="1" xfId="2" applyNumberFormat="1" applyFont="1" applyFill="1" applyBorder="1" applyAlignment="1">
      <alignment vertical="center" wrapText="1"/>
    </xf>
    <xf numFmtId="0" fontId="0" fillId="0" borderId="0" xfId="0" applyAlignment="1">
      <alignment vertical="center"/>
    </xf>
    <xf numFmtId="0" fontId="0" fillId="9" borderId="0" xfId="0" applyFill="1" applyAlignment="1">
      <alignment vertical="center" wrapText="1"/>
    </xf>
    <xf numFmtId="0" fontId="0" fillId="6" borderId="0" xfId="0" applyFill="1" applyAlignment="1">
      <alignment vertical="center" wrapText="1"/>
    </xf>
    <xf numFmtId="3" fontId="0" fillId="8" borderId="0" xfId="0" applyNumberFormat="1" applyFill="1" applyAlignment="1">
      <alignment vertical="center" wrapText="1"/>
    </xf>
    <xf numFmtId="3" fontId="0" fillId="7" borderId="0" xfId="0" applyNumberFormat="1" applyFill="1" applyAlignment="1">
      <alignment vertical="center" wrapText="1"/>
    </xf>
    <xf numFmtId="9" fontId="0" fillId="7" borderId="0" xfId="0" applyNumberFormat="1" applyFill="1" applyAlignment="1">
      <alignment vertical="center" wrapText="1"/>
    </xf>
    <xf numFmtId="9" fontId="0" fillId="8" borderId="0" xfId="0" applyNumberFormat="1" applyFill="1" applyAlignment="1">
      <alignment vertical="center" wrapText="1"/>
    </xf>
    <xf numFmtId="3" fontId="0" fillId="9" borderId="0" xfId="0" applyNumberFormat="1" applyFill="1" applyAlignment="1">
      <alignment vertical="center" wrapText="1"/>
    </xf>
    <xf numFmtId="3" fontId="0" fillId="0" borderId="0" xfId="0" applyNumberFormat="1" applyAlignment="1">
      <alignment vertical="center" wrapText="1"/>
    </xf>
    <xf numFmtId="0" fontId="0" fillId="9" borderId="0" xfId="0" applyFill="1" applyAlignment="1">
      <alignment vertical="center"/>
    </xf>
    <xf numFmtId="9" fontId="0" fillId="9" borderId="0" xfId="0" applyNumberFormat="1" applyFill="1" applyAlignment="1">
      <alignment vertical="center"/>
    </xf>
    <xf numFmtId="0" fontId="0" fillId="9" borderId="0" xfId="0" applyFill="1" applyAlignment="1">
      <alignment horizontal="centerContinuous" vertical="center" wrapText="1"/>
    </xf>
    <xf numFmtId="0" fontId="0" fillId="9" borderId="0" xfId="0" applyFill="1" applyAlignment="1">
      <alignment horizontal="center" vertical="center" wrapText="1"/>
    </xf>
    <xf numFmtId="0" fontId="2" fillId="2" borderId="0" xfId="0" applyFont="1" applyFill="1" applyAlignment="1">
      <alignment vertical="center"/>
    </xf>
    <xf numFmtId="3" fontId="0" fillId="0" borderId="0" xfId="0" applyNumberFormat="1"/>
    <xf numFmtId="43" fontId="0" fillId="0" borderId="0" xfId="0" applyNumberFormat="1"/>
    <xf numFmtId="0" fontId="25" fillId="2" borderId="1" xfId="0" applyFont="1" applyFill="1" applyBorder="1" applyAlignment="1">
      <alignment vertical="center" wrapText="1"/>
    </xf>
    <xf numFmtId="0" fontId="9" fillId="2" borderId="1" xfId="0" applyFont="1" applyFill="1" applyBorder="1" applyAlignment="1">
      <alignment vertical="center" wrapText="1"/>
    </xf>
    <xf numFmtId="0" fontId="0" fillId="0" borderId="0" xfId="0" applyAlignment="1">
      <alignment horizontal="center"/>
    </xf>
    <xf numFmtId="0" fontId="0" fillId="5" borderId="6" xfId="0" applyFill="1" applyBorder="1"/>
    <xf numFmtId="0" fontId="24" fillId="2" borderId="0" xfId="0" applyFont="1" applyFill="1" applyAlignment="1">
      <alignment vertical="center"/>
    </xf>
    <xf numFmtId="0" fontId="0" fillId="11" borderId="0" xfId="0" applyFill="1"/>
    <xf numFmtId="6" fontId="0" fillId="12" borderId="0" xfId="0" applyNumberFormat="1" applyFill="1"/>
    <xf numFmtId="10" fontId="0" fillId="0" borderId="0" xfId="0" applyNumberFormat="1"/>
    <xf numFmtId="168" fontId="29" fillId="0" borderId="0" xfId="0" applyNumberFormat="1" applyFont="1"/>
    <xf numFmtId="165" fontId="29" fillId="0" borderId="0" xfId="1" applyNumberFormat="1" applyFont="1"/>
    <xf numFmtId="0" fontId="30" fillId="0" borderId="0" xfId="0" applyFont="1" applyAlignment="1">
      <alignment horizontal="left"/>
    </xf>
    <xf numFmtId="3" fontId="29" fillId="0" borderId="0" xfId="0" applyNumberFormat="1" applyFont="1"/>
    <xf numFmtId="165" fontId="0" fillId="0" borderId="0" xfId="1" applyNumberFormat="1" applyFont="1"/>
    <xf numFmtId="0" fontId="28" fillId="0" borderId="6" xfId="0" applyFont="1" applyBorder="1"/>
    <xf numFmtId="164" fontId="31" fillId="0" borderId="6" xfId="1" applyFont="1" applyBorder="1"/>
    <xf numFmtId="0" fontId="0" fillId="0" borderId="6" xfId="0" applyBorder="1"/>
    <xf numFmtId="6" fontId="0" fillId="12" borderId="6" xfId="0" applyNumberFormat="1" applyFill="1" applyBorder="1"/>
    <xf numFmtId="0" fontId="0" fillId="11" borderId="6" xfId="0" applyFill="1" applyBorder="1"/>
    <xf numFmtId="0" fontId="0" fillId="11" borderId="6" xfId="0" applyFill="1" applyBorder="1" applyAlignment="1">
      <alignment horizontal="center"/>
    </xf>
    <xf numFmtId="168" fontId="29" fillId="0" borderId="6" xfId="0" applyNumberFormat="1" applyFont="1" applyBorder="1"/>
    <xf numFmtId="165" fontId="29" fillId="0" borderId="6" xfId="1" applyNumberFormat="1" applyFont="1" applyBorder="1"/>
    <xf numFmtId="164" fontId="0" fillId="0" borderId="0" xfId="1" applyFont="1"/>
    <xf numFmtId="164" fontId="0" fillId="0" borderId="6" xfId="1" applyFont="1" applyBorder="1"/>
    <xf numFmtId="165" fontId="0" fillId="0" borderId="6" xfId="1" applyNumberFormat="1" applyFont="1" applyBorder="1"/>
    <xf numFmtId="0" fontId="4" fillId="2" borderId="7" xfId="0" applyFont="1" applyFill="1" applyBorder="1" applyAlignment="1">
      <alignment horizontal="left" vertical="center" wrapText="1"/>
    </xf>
    <xf numFmtId="0" fontId="4" fillId="2" borderId="7" xfId="0" applyFont="1" applyFill="1" applyBorder="1" applyAlignment="1">
      <alignment vertical="center" wrapText="1"/>
    </xf>
    <xf numFmtId="0" fontId="0" fillId="2" borderId="6" xfId="0" applyFill="1" applyBorder="1" applyAlignment="1">
      <alignment vertical="center" wrapText="1"/>
    </xf>
    <xf numFmtId="164" fontId="0" fillId="0" borderId="6" xfId="1" applyFont="1" applyBorder="1" applyAlignment="1">
      <alignment horizontal="left" vertical="top"/>
    </xf>
    <xf numFmtId="164" fontId="4" fillId="2" borderId="7" xfId="1" applyFont="1" applyFill="1" applyBorder="1" applyAlignment="1">
      <alignment horizontal="right" vertical="center" wrapText="1"/>
    </xf>
    <xf numFmtId="0" fontId="5" fillId="3" borderId="2" xfId="0" applyFont="1" applyFill="1" applyBorder="1" applyAlignment="1">
      <alignment horizontal="centerContinuous" vertical="center"/>
    </xf>
    <xf numFmtId="0" fontId="5" fillId="3" borderId="3" xfId="0" applyFont="1" applyFill="1" applyBorder="1" applyAlignment="1">
      <alignment horizontal="centerContinuous" vertical="center"/>
    </xf>
    <xf numFmtId="0" fontId="0" fillId="2" borderId="0" xfId="0" applyFill="1"/>
    <xf numFmtId="0" fontId="23" fillId="13" borderId="0" xfId="0" applyFont="1" applyFill="1" applyAlignment="1">
      <alignment horizontal="center" vertical="center"/>
    </xf>
    <xf numFmtId="0" fontId="23" fillId="13" borderId="0" xfId="0" applyFont="1" applyFill="1" applyAlignment="1">
      <alignment horizontal="left" vertical="center"/>
    </xf>
    <xf numFmtId="0" fontId="23" fillId="13" borderId="0" xfId="0" applyFont="1" applyFill="1" applyAlignment="1">
      <alignment vertical="center"/>
    </xf>
    <xf numFmtId="10" fontId="0" fillId="2" borderId="0" xfId="2" applyNumberFormat="1" applyFont="1" applyFill="1"/>
    <xf numFmtId="0" fontId="2" fillId="2" borderId="0" xfId="0" applyFont="1" applyFill="1" applyAlignment="1">
      <alignment horizontal="left" vertical="center"/>
    </xf>
    <xf numFmtId="164" fontId="0" fillId="2" borderId="0" xfId="1" applyFont="1" applyFill="1" applyAlignment="1">
      <alignment horizontal="right" vertical="center"/>
    </xf>
    <xf numFmtId="0" fontId="5" fillId="4" borderId="0" xfId="0" applyFont="1" applyFill="1" applyAlignment="1">
      <alignment horizontal="centerContinuous" vertical="center"/>
    </xf>
    <xf numFmtId="0" fontId="0" fillId="4" borderId="0" xfId="0" applyFill="1" applyAlignment="1">
      <alignment horizontal="centerContinuous" vertical="center"/>
    </xf>
    <xf numFmtId="0" fontId="0" fillId="14" borderId="0" xfId="0" applyFill="1" applyAlignment="1">
      <alignment vertical="center"/>
    </xf>
    <xf numFmtId="0" fontId="0" fillId="2" borderId="0" xfId="0" applyFill="1" applyAlignment="1">
      <alignment horizontal="left" vertical="center"/>
    </xf>
    <xf numFmtId="0" fontId="23" fillId="2" borderId="0" xfId="0" applyFont="1" applyFill="1" applyAlignment="1">
      <alignment horizontal="left" vertical="center"/>
    </xf>
    <xf numFmtId="165" fontId="0" fillId="2" borderId="0" xfId="1" applyNumberFormat="1" applyFont="1" applyFill="1" applyAlignment="1">
      <alignment horizontal="left" vertical="center"/>
    </xf>
    <xf numFmtId="0" fontId="3" fillId="3" borderId="12" xfId="0" applyFont="1" applyFill="1" applyBorder="1" applyAlignment="1">
      <alignment horizontal="centerContinuous" vertical="center"/>
    </xf>
    <xf numFmtId="0" fontId="3" fillId="3" borderId="11" xfId="0" applyFont="1" applyFill="1" applyBorder="1" applyAlignment="1">
      <alignment horizontal="centerContinuous" vertical="center"/>
    </xf>
    <xf numFmtId="165" fontId="3" fillId="3" borderId="13" xfId="1" applyNumberFormat="1" applyFont="1" applyFill="1" applyBorder="1" applyAlignment="1">
      <alignment horizontal="centerContinuous" vertical="center"/>
    </xf>
    <xf numFmtId="0" fontId="3" fillId="2" borderId="14" xfId="0" applyFont="1" applyFill="1" applyBorder="1" applyAlignment="1">
      <alignment horizontal="centerContinuous" vertical="center"/>
    </xf>
    <xf numFmtId="165" fontId="3" fillId="2" borderId="14" xfId="1" applyNumberFormat="1" applyFont="1" applyFill="1" applyBorder="1" applyAlignment="1">
      <alignment horizontal="centerContinuous" vertical="center"/>
    </xf>
    <xf numFmtId="0" fontId="3" fillId="3" borderId="14" xfId="0" applyFont="1" applyFill="1" applyBorder="1" applyAlignment="1">
      <alignment horizontal="centerContinuous" vertical="center"/>
    </xf>
    <xf numFmtId="165" fontId="3" fillId="3" borderId="16" xfId="1" applyNumberFormat="1" applyFont="1" applyFill="1" applyBorder="1" applyAlignment="1">
      <alignment horizontal="centerContinuous" vertical="center"/>
    </xf>
    <xf numFmtId="0" fontId="23" fillId="15" borderId="17" xfId="0" applyFont="1" applyFill="1" applyBorder="1" applyAlignment="1">
      <alignment horizontal="center" vertical="center" wrapText="1"/>
    </xf>
    <xf numFmtId="164" fontId="23" fillId="15" borderId="18" xfId="1" applyFont="1" applyFill="1" applyBorder="1" applyAlignment="1">
      <alignment horizontal="center" vertical="center" wrapText="1"/>
    </xf>
    <xf numFmtId="165" fontId="23" fillId="15" borderId="19" xfId="1" applyNumberFormat="1" applyFont="1" applyFill="1" applyBorder="1" applyAlignment="1">
      <alignment horizontal="center" vertical="center" wrapText="1"/>
    </xf>
    <xf numFmtId="0" fontId="0" fillId="2" borderId="20" xfId="0" applyFill="1" applyBorder="1" applyAlignment="1">
      <alignment horizontal="center" vertical="center"/>
    </xf>
    <xf numFmtId="174" fontId="0" fillId="2" borderId="21" xfId="0" applyNumberFormat="1" applyFill="1" applyBorder="1" applyAlignment="1">
      <alignment horizontal="center" vertical="center"/>
    </xf>
    <xf numFmtId="17" fontId="0" fillId="2" borderId="21" xfId="0" applyNumberFormat="1" applyFill="1" applyBorder="1" applyAlignment="1">
      <alignment horizontal="center" vertical="center"/>
    </xf>
    <xf numFmtId="165" fontId="1" fillId="2" borderId="21" xfId="1" applyNumberFormat="1" applyFill="1" applyBorder="1" applyAlignment="1">
      <alignment horizontal="center" vertical="center"/>
    </xf>
    <xf numFmtId="165" fontId="23" fillId="2" borderId="22" xfId="1" applyNumberFormat="1" applyFont="1" applyFill="1" applyBorder="1" applyAlignment="1">
      <alignment horizontal="center" vertical="center"/>
    </xf>
    <xf numFmtId="174" fontId="0" fillId="2" borderId="0" xfId="0" applyNumberFormat="1" applyFill="1" applyAlignment="1">
      <alignment horizontal="center" vertical="center"/>
    </xf>
    <xf numFmtId="17" fontId="0" fillId="2" borderId="0" xfId="0" applyNumberFormat="1" applyFill="1" applyAlignment="1">
      <alignment horizontal="center" vertical="center"/>
    </xf>
    <xf numFmtId="165" fontId="1" fillId="2" borderId="0" xfId="1" applyNumberFormat="1" applyFill="1" applyAlignment="1">
      <alignment horizontal="center" vertical="center"/>
    </xf>
    <xf numFmtId="165" fontId="23" fillId="2" borderId="23" xfId="1" applyNumberFormat="1" applyFont="1" applyFill="1" applyBorder="1" applyAlignment="1">
      <alignment horizontal="center" vertical="center"/>
    </xf>
    <xf numFmtId="0" fontId="33" fillId="0" borderId="1" xfId="0" applyFont="1" applyBorder="1" applyAlignment="1">
      <alignment horizontal="left" vertical="center" wrapText="1"/>
    </xf>
    <xf numFmtId="0" fontId="34" fillId="0" borderId="1" xfId="0" applyFont="1" applyBorder="1"/>
    <xf numFmtId="0" fontId="9"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2" borderId="0" xfId="0" applyFill="1" applyAlignment="1">
      <alignment horizontal="right" vertical="center" wrapText="1"/>
    </xf>
    <xf numFmtId="170" fontId="0" fillId="2" borderId="0" xfId="1" applyNumberFormat="1" applyFont="1" applyFill="1" applyAlignment="1">
      <alignment horizontal="right" vertical="center" wrapText="1"/>
    </xf>
    <xf numFmtId="0" fontId="0" fillId="0" borderId="0" xfId="0" applyAlignment="1">
      <alignment horizontal="right"/>
    </xf>
    <xf numFmtId="164" fontId="7" fillId="3" borderId="1" xfId="1" applyFont="1" applyFill="1" applyBorder="1" applyAlignment="1">
      <alignment horizontal="right" vertical="center" wrapText="1"/>
    </xf>
    <xf numFmtId="43" fontId="4" fillId="2" borderId="1" xfId="0" applyNumberFormat="1" applyFont="1" applyFill="1" applyBorder="1" applyAlignment="1">
      <alignment horizontal="right" vertical="center" wrapText="1"/>
    </xf>
    <xf numFmtId="3" fontId="4" fillId="2" borderId="1" xfId="0" applyNumberFormat="1" applyFont="1" applyFill="1" applyBorder="1" applyAlignment="1">
      <alignment horizontal="right" vertical="center" wrapText="1"/>
    </xf>
    <xf numFmtId="0" fontId="4" fillId="2" borderId="1" xfId="0" applyFont="1" applyFill="1" applyBorder="1" applyAlignment="1">
      <alignment horizontal="right" vertical="center" wrapText="1"/>
    </xf>
    <xf numFmtId="43" fontId="9" fillId="2" borderId="1" xfId="0" applyNumberFormat="1" applyFont="1" applyFill="1" applyBorder="1" applyAlignment="1">
      <alignment horizontal="right" vertical="center" wrapText="1"/>
    </xf>
    <xf numFmtId="164" fontId="17"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172" fontId="4" fillId="2" borderId="1" xfId="2" applyNumberFormat="1" applyFont="1" applyFill="1" applyBorder="1" applyAlignment="1">
      <alignment horizontal="right" vertical="center" wrapText="1"/>
    </xf>
    <xf numFmtId="169" fontId="4" fillId="2" borderId="1" xfId="1" applyNumberFormat="1" applyFont="1" applyFill="1" applyBorder="1" applyAlignment="1">
      <alignment horizontal="right" vertical="center" wrapText="1"/>
    </xf>
    <xf numFmtId="169" fontId="16" fillId="2" borderId="1" xfId="1" applyNumberFormat="1" applyFont="1" applyFill="1" applyBorder="1" applyAlignment="1">
      <alignment horizontal="right" vertical="center" wrapText="1"/>
    </xf>
    <xf numFmtId="164" fontId="4" fillId="0" borderId="1" xfId="1" applyFont="1" applyBorder="1" applyAlignment="1">
      <alignment horizontal="right" vertical="center" wrapText="1"/>
    </xf>
    <xf numFmtId="166" fontId="4" fillId="0" borderId="1" xfId="1" applyNumberFormat="1" applyFont="1" applyBorder="1" applyAlignment="1">
      <alignment horizontal="right" vertical="center" wrapText="1"/>
    </xf>
    <xf numFmtId="0" fontId="0" fillId="2" borderId="6" xfId="0" applyFill="1" applyBorder="1" applyAlignment="1">
      <alignment horizontal="right" vertical="center" wrapText="1"/>
    </xf>
    <xf numFmtId="0" fontId="0" fillId="2" borderId="6" xfId="0" applyFill="1" applyBorder="1" applyAlignment="1">
      <alignment horizontal="left" vertical="center"/>
    </xf>
    <xf numFmtId="9" fontId="0" fillId="2" borderId="6" xfId="0" applyNumberFormat="1" applyFill="1" applyBorder="1" applyAlignment="1">
      <alignment horizontal="right" vertical="center" wrapText="1"/>
    </xf>
    <xf numFmtId="0" fontId="0" fillId="10" borderId="0" xfId="0" applyFill="1"/>
    <xf numFmtId="0" fontId="0" fillId="14" borderId="0" xfId="0" applyFill="1"/>
    <xf numFmtId="174" fontId="4" fillId="2" borderId="1" xfId="0" applyNumberFormat="1" applyFont="1" applyFill="1" applyBorder="1" applyAlignment="1">
      <alignment horizontal="center" vertical="center"/>
    </xf>
    <xf numFmtId="165" fontId="4" fillId="0" borderId="1" xfId="1" applyNumberFormat="1" applyFont="1" applyBorder="1" applyAlignment="1">
      <alignment horizontal="center" vertical="center"/>
    </xf>
    <xf numFmtId="0" fontId="2" fillId="0" borderId="0" xfId="0" applyFont="1" applyAlignment="1">
      <alignment horizontal="left" vertical="center" wrapText="1"/>
    </xf>
    <xf numFmtId="164" fontId="23" fillId="15" borderId="14" xfId="1" applyFont="1" applyFill="1" applyBorder="1" applyAlignment="1">
      <alignment horizontal="center" vertical="center" wrapText="1"/>
    </xf>
    <xf numFmtId="174" fontId="4" fillId="2" borderId="6" xfId="1" applyNumberFormat="1" applyFont="1" applyFill="1" applyBorder="1" applyAlignment="1">
      <alignment horizontal="center" vertical="center"/>
    </xf>
    <xf numFmtId="165" fontId="1" fillId="0" borderId="0" xfId="1" applyNumberFormat="1" applyAlignment="1">
      <alignment horizontal="center" vertical="center"/>
    </xf>
    <xf numFmtId="0" fontId="24" fillId="2" borderId="0" xfId="0" applyFont="1" applyFill="1" applyAlignment="1">
      <alignment horizontal="left" vertical="center"/>
    </xf>
    <xf numFmtId="0" fontId="29" fillId="2" borderId="0" xfId="0" applyFont="1" applyFill="1" applyAlignment="1">
      <alignment vertical="center"/>
    </xf>
    <xf numFmtId="174" fontId="9" fillId="2" borderId="6" xfId="1" applyNumberFormat="1" applyFont="1" applyFill="1" applyBorder="1" applyAlignment="1">
      <alignment horizontal="center" vertical="center"/>
    </xf>
    <xf numFmtId="0" fontId="29" fillId="5" borderId="6" xfId="0" applyFont="1" applyFill="1" applyBorder="1"/>
    <xf numFmtId="176" fontId="4" fillId="5" borderId="6" xfId="1" applyNumberFormat="1" applyFont="1" applyFill="1" applyBorder="1" applyAlignment="1">
      <alignment horizontal="center" vertical="center"/>
    </xf>
    <xf numFmtId="0" fontId="7" fillId="3" borderId="7" xfId="0" applyFont="1" applyFill="1" applyBorder="1" applyAlignment="1">
      <alignment horizontal="centerContinuous" vertical="center"/>
    </xf>
    <xf numFmtId="0" fontId="8" fillId="3" borderId="7" xfId="0" applyFont="1" applyFill="1" applyBorder="1" applyAlignment="1">
      <alignment horizontal="centerContinuous" vertical="center"/>
    </xf>
    <xf numFmtId="0" fontId="7" fillId="3" borderId="6" xfId="0" applyFont="1" applyFill="1" applyBorder="1" applyAlignment="1">
      <alignment horizontal="center" vertical="center"/>
    </xf>
    <xf numFmtId="0" fontId="7" fillId="3" borderId="6" xfId="0" applyFont="1" applyFill="1" applyBorder="1" applyAlignment="1">
      <alignment horizontal="center" vertical="center" wrapText="1"/>
    </xf>
    <xf numFmtId="4" fontId="29" fillId="11" borderId="6" xfId="2" applyNumberFormat="1" applyFont="1" applyFill="1" applyBorder="1"/>
    <xf numFmtId="0" fontId="7" fillId="3" borderId="0" xfId="0" applyFont="1" applyFill="1" applyAlignment="1">
      <alignment vertical="center" wrapText="1"/>
    </xf>
    <xf numFmtId="0" fontId="7" fillId="3" borderId="8" xfId="0" applyFont="1" applyFill="1" applyBorder="1" applyAlignment="1">
      <alignment vertical="center"/>
    </xf>
    <xf numFmtId="17" fontId="24" fillId="2" borderId="0" xfId="0" applyNumberFormat="1" applyFont="1" applyFill="1" applyAlignment="1">
      <alignment vertical="center"/>
    </xf>
    <xf numFmtId="4" fontId="24" fillId="2" borderId="0" xfId="0" applyNumberFormat="1" applyFont="1" applyFill="1" applyAlignment="1">
      <alignment vertical="center"/>
    </xf>
    <xf numFmtId="0" fontId="23" fillId="0" borderId="0" xfId="0" applyFont="1"/>
    <xf numFmtId="0" fontId="0" fillId="17" borderId="6" xfId="0" applyFill="1" applyBorder="1" applyAlignment="1">
      <alignment horizontal="centerContinuous"/>
    </xf>
    <xf numFmtId="0" fontId="0" fillId="0" borderId="6" xfId="0" quotePrefix="1" applyBorder="1"/>
    <xf numFmtId="10" fontId="0" fillId="0" borderId="6" xfId="2" applyNumberFormat="1" applyFont="1" applyBorder="1"/>
    <xf numFmtId="0" fontId="0" fillId="18" borderId="6" xfId="0" applyFill="1" applyBorder="1" applyAlignment="1">
      <alignment horizontal="centerContinuous"/>
    </xf>
    <xf numFmtId="0" fontId="24" fillId="0" borderId="0" xfId="0" applyFont="1" applyAlignment="1">
      <alignment vertical="center"/>
    </xf>
    <xf numFmtId="4" fontId="0" fillId="16" borderId="0" xfId="0" applyNumberFormat="1" applyFill="1" applyAlignment="1">
      <alignment vertical="center"/>
    </xf>
    <xf numFmtId="0" fontId="0" fillId="5" borderId="0" xfId="0" applyFill="1"/>
    <xf numFmtId="0" fontId="0" fillId="7" borderId="0" xfId="0" applyFill="1" applyAlignment="1">
      <alignment horizontal="center" vertical="center"/>
    </xf>
    <xf numFmtId="0" fontId="0" fillId="8" borderId="0" xfId="0" applyFill="1" applyAlignment="1">
      <alignment horizontal="center" vertical="center"/>
    </xf>
    <xf numFmtId="3" fontId="24" fillId="2" borderId="0" xfId="0" applyNumberFormat="1" applyFont="1" applyFill="1" applyAlignment="1">
      <alignment vertical="center"/>
    </xf>
    <xf numFmtId="164" fontId="24" fillId="2" borderId="0" xfId="1" applyFont="1" applyFill="1" applyAlignment="1">
      <alignment vertical="center"/>
    </xf>
    <xf numFmtId="0" fontId="0" fillId="5" borderId="24" xfId="0" applyFill="1" applyBorder="1"/>
    <xf numFmtId="0" fontId="0" fillId="5" borderId="27" xfId="0" applyFill="1" applyBorder="1"/>
    <xf numFmtId="0" fontId="0" fillId="5" borderId="29" xfId="0" applyFill="1" applyBorder="1"/>
    <xf numFmtId="15" fontId="0" fillId="5" borderId="27" xfId="0" applyNumberFormat="1" applyFill="1" applyBorder="1" applyAlignment="1">
      <alignment horizontal="center" vertical="center"/>
    </xf>
    <xf numFmtId="15" fontId="24" fillId="2" borderId="0" xfId="0" applyNumberFormat="1" applyFont="1" applyFill="1" applyAlignment="1">
      <alignment horizontal="center" vertical="center"/>
    </xf>
    <xf numFmtId="0" fontId="24" fillId="2" borderId="0" xfId="0" applyFont="1" applyFill="1" applyAlignment="1">
      <alignment horizontal="center" vertical="center"/>
    </xf>
    <xf numFmtId="4" fontId="29" fillId="19" borderId="6" xfId="2" applyNumberFormat="1" applyFont="1" applyFill="1" applyBorder="1"/>
    <xf numFmtId="177" fontId="4" fillId="5" borderId="6" xfId="1" applyNumberFormat="1" applyFont="1" applyFill="1" applyBorder="1" applyAlignment="1">
      <alignment horizontal="center" vertical="center"/>
    </xf>
    <xf numFmtId="0" fontId="37" fillId="0" borderId="0" xfId="0" applyFont="1" applyAlignment="1">
      <alignment vertical="center" wrapText="1"/>
    </xf>
    <xf numFmtId="175" fontId="38" fillId="0" borderId="0" xfId="1" applyNumberFormat="1" applyFont="1" applyAlignment="1">
      <alignment horizontal="right" vertical="center" wrapText="1"/>
    </xf>
    <xf numFmtId="0" fontId="38" fillId="0" borderId="0" xfId="0" applyFont="1" applyAlignment="1">
      <alignment vertical="center" wrapText="1"/>
    </xf>
    <xf numFmtId="43" fontId="29" fillId="0" borderId="0" xfId="0" applyNumberFormat="1" applyFont="1" applyAlignment="1">
      <alignment vertical="center"/>
    </xf>
    <xf numFmtId="4" fontId="39" fillId="2" borderId="0" xfId="0" applyNumberFormat="1" applyFont="1" applyFill="1" applyAlignment="1">
      <alignment vertical="center"/>
    </xf>
    <xf numFmtId="43" fontId="0" fillId="16" borderId="0" xfId="0" applyNumberFormat="1" applyFill="1" applyAlignment="1">
      <alignment vertical="center"/>
    </xf>
    <xf numFmtId="2" fontId="0" fillId="16" borderId="0" xfId="0" applyNumberFormat="1" applyFill="1" applyAlignment="1">
      <alignment vertical="center"/>
    </xf>
    <xf numFmtId="165" fontId="0" fillId="2" borderId="0" xfId="0" applyNumberFormat="1" applyFill="1" applyAlignment="1">
      <alignment vertical="center"/>
    </xf>
    <xf numFmtId="0" fontId="0" fillId="0" borderId="31" xfId="0" applyBorder="1"/>
    <xf numFmtId="10" fontId="0" fillId="0" borderId="0" xfId="2" applyNumberFormat="1" applyFont="1"/>
    <xf numFmtId="0" fontId="0" fillId="18" borderId="24" xfId="0" applyFill="1" applyBorder="1"/>
    <xf numFmtId="0" fontId="0" fillId="0" borderId="32" xfId="0" applyBorder="1"/>
    <xf numFmtId="165" fontId="4" fillId="2" borderId="32" xfId="1" applyNumberFormat="1" applyFont="1" applyFill="1" applyBorder="1" applyAlignment="1">
      <alignment horizontal="center" vertical="center"/>
    </xf>
    <xf numFmtId="165" fontId="4" fillId="0" borderId="0" xfId="1" applyNumberFormat="1" applyFont="1" applyAlignment="1">
      <alignment horizontal="center" vertical="center"/>
    </xf>
    <xf numFmtId="0" fontId="2" fillId="0" borderId="0" xfId="0" applyFont="1" applyAlignment="1">
      <alignment vertical="center"/>
    </xf>
    <xf numFmtId="0" fontId="0" fillId="21" borderId="0" xfId="0" applyFill="1"/>
    <xf numFmtId="10" fontId="0" fillId="21" borderId="0" xfId="2" applyNumberFormat="1" applyFont="1" applyFill="1"/>
    <xf numFmtId="0" fontId="7" fillId="3" borderId="0" xfId="0" applyFont="1" applyFill="1" applyAlignment="1">
      <alignment vertical="center"/>
    </xf>
    <xf numFmtId="178" fontId="0" fillId="21" borderId="0" xfId="0" applyNumberFormat="1" applyFill="1"/>
    <xf numFmtId="0" fontId="0" fillId="13" borderId="0" xfId="0" applyFill="1"/>
    <xf numFmtId="4" fontId="0" fillId="0" borderId="32" xfId="0" applyNumberFormat="1" applyBorder="1"/>
    <xf numFmtId="0" fontId="0" fillId="20" borderId="0" xfId="0" applyFill="1"/>
    <xf numFmtId="10" fontId="0" fillId="7" borderId="0" xfId="2" applyNumberFormat="1" applyFont="1" applyFill="1" applyAlignment="1">
      <alignment horizontal="center" vertical="center"/>
    </xf>
    <xf numFmtId="0" fontId="29" fillId="2" borderId="1" xfId="26" applyFont="1" applyFill="1" applyBorder="1" applyAlignment="1">
      <alignment vertical="center" wrapText="1"/>
    </xf>
    <xf numFmtId="0" fontId="4" fillId="2" borderId="1" xfId="0" applyFont="1" applyFill="1" applyBorder="1" applyAlignment="1">
      <alignment wrapText="1"/>
    </xf>
    <xf numFmtId="9" fontId="4" fillId="2" borderId="1" xfId="2" applyFont="1" applyFill="1" applyBorder="1" applyAlignment="1">
      <alignment horizontal="right" vertical="center" wrapText="1"/>
    </xf>
    <xf numFmtId="174" fontId="9" fillId="2" borderId="0" xfId="1" applyNumberFormat="1" applyFont="1" applyFill="1" applyAlignment="1">
      <alignment horizontal="center" vertical="center"/>
    </xf>
    <xf numFmtId="174" fontId="0" fillId="2" borderId="6" xfId="0" applyNumberFormat="1" applyFill="1" applyBorder="1" applyAlignment="1">
      <alignment horizontal="center" vertical="center"/>
    </xf>
    <xf numFmtId="169" fontId="0" fillId="0" borderId="32" xfId="1" applyNumberFormat="1" applyFont="1" applyBorder="1"/>
    <xf numFmtId="3" fontId="0" fillId="0" borderId="32" xfId="0" applyNumberFormat="1" applyBorder="1"/>
    <xf numFmtId="165" fontId="4" fillId="0" borderId="34" xfId="1" applyNumberFormat="1" applyFont="1" applyBorder="1" applyAlignment="1">
      <alignment horizontal="center" vertical="center"/>
    </xf>
    <xf numFmtId="0" fontId="0" fillId="0" borderId="6" xfId="0" applyBorder="1" applyAlignment="1">
      <alignment horizontal="center"/>
    </xf>
    <xf numFmtId="4" fontId="29" fillId="2" borderId="6" xfId="2" applyNumberFormat="1" applyFont="1" applyFill="1" applyBorder="1"/>
    <xf numFmtId="176" fontId="4" fillId="5" borderId="31" xfId="1" applyNumberFormat="1" applyFont="1" applyFill="1" applyBorder="1" applyAlignment="1">
      <alignment horizontal="center" vertical="center"/>
    </xf>
    <xf numFmtId="4" fontId="29" fillId="11" borderId="31" xfId="2" applyNumberFormat="1" applyFont="1" applyFill="1" applyBorder="1"/>
    <xf numFmtId="174" fontId="4" fillId="2" borderId="4" xfId="0" applyNumberFormat="1" applyFont="1" applyFill="1" applyBorder="1" applyAlignment="1">
      <alignment horizontal="center" vertical="center"/>
    </xf>
    <xf numFmtId="0" fontId="7" fillId="3" borderId="7" xfId="0" applyFont="1" applyFill="1" applyBorder="1" applyAlignment="1">
      <alignment horizontal="center" vertical="center"/>
    </xf>
    <xf numFmtId="0" fontId="29" fillId="2" borderId="6" xfId="0" applyFont="1" applyFill="1" applyBorder="1"/>
    <xf numFmtId="4" fontId="29" fillId="2" borderId="31" xfId="2" applyNumberFormat="1" applyFont="1" applyFill="1" applyBorder="1"/>
    <xf numFmtId="0" fontId="9" fillId="2" borderId="6" xfId="0" applyFont="1" applyFill="1" applyBorder="1" applyAlignment="1">
      <alignment horizontal="left" vertical="center" wrapText="1"/>
    </xf>
    <xf numFmtId="43" fontId="4" fillId="2" borderId="0" xfId="0" applyNumberFormat="1" applyFont="1" applyFill="1" applyAlignment="1">
      <alignment horizontal="left" vertical="center" wrapText="1"/>
    </xf>
    <xf numFmtId="174" fontId="0" fillId="2" borderId="0" xfId="0" applyNumberFormat="1" applyFill="1" applyBorder="1" applyAlignment="1">
      <alignment vertical="center"/>
    </xf>
    <xf numFmtId="17" fontId="0" fillId="2" borderId="0" xfId="0" applyNumberFormat="1" applyFill="1" applyBorder="1" applyAlignment="1">
      <alignment horizontal="center" vertical="center"/>
    </xf>
    <xf numFmtId="165" fontId="1" fillId="2" borderId="0" xfId="1" applyNumberFormat="1" applyFill="1" applyBorder="1" applyAlignment="1">
      <alignment horizontal="center" vertical="center"/>
    </xf>
    <xf numFmtId="15" fontId="0" fillId="2" borderId="25" xfId="0" applyNumberFormat="1" applyFill="1" applyBorder="1" applyAlignment="1">
      <alignment vertical="center"/>
    </xf>
    <xf numFmtId="0" fontId="0" fillId="2" borderId="25" xfId="0" applyFill="1" applyBorder="1" applyAlignment="1">
      <alignment horizontal="left" vertical="center"/>
    </xf>
    <xf numFmtId="165" fontId="0" fillId="2" borderId="26" xfId="1" applyNumberFormat="1" applyFont="1" applyFill="1" applyBorder="1" applyAlignment="1">
      <alignment horizontal="left" vertical="center"/>
    </xf>
    <xf numFmtId="15" fontId="0" fillId="2" borderId="5" xfId="0" applyNumberFormat="1" applyFill="1" applyBorder="1" applyAlignment="1">
      <alignment vertical="center"/>
    </xf>
    <xf numFmtId="165" fontId="0" fillId="2" borderId="30" xfId="1" applyNumberFormat="1" applyFont="1" applyFill="1" applyBorder="1" applyAlignment="1">
      <alignment horizontal="left" vertical="center"/>
    </xf>
    <xf numFmtId="164" fontId="0" fillId="2" borderId="25" xfId="1" applyFont="1" applyFill="1" applyBorder="1" applyAlignment="1">
      <alignment horizontal="right" vertical="center"/>
    </xf>
    <xf numFmtId="15" fontId="0" fillId="2" borderId="5" xfId="0" applyNumberFormat="1" applyFill="1" applyBorder="1" applyAlignment="1">
      <alignment horizontal="center" vertical="center"/>
    </xf>
    <xf numFmtId="0" fontId="29" fillId="0" borderId="0" xfId="0" applyFont="1"/>
    <xf numFmtId="0" fontId="29" fillId="2" borderId="0" xfId="0" applyFont="1" applyFill="1"/>
    <xf numFmtId="177" fontId="9" fillId="5" borderId="31" xfId="1" applyNumberFormat="1" applyFont="1" applyFill="1" applyBorder="1" applyAlignment="1">
      <alignment horizontal="center" vertical="center"/>
    </xf>
    <xf numFmtId="177" fontId="9" fillId="2" borderId="0" xfId="1" applyNumberFormat="1" applyFont="1" applyFill="1" applyAlignment="1">
      <alignment horizontal="center" vertical="center"/>
    </xf>
    <xf numFmtId="0" fontId="29" fillId="5" borderId="0" xfId="0" applyFont="1" applyFill="1"/>
    <xf numFmtId="4" fontId="29" fillId="2" borderId="0" xfId="2" applyNumberFormat="1" applyFont="1" applyFill="1"/>
    <xf numFmtId="4" fontId="29" fillId="16" borderId="0" xfId="0" applyNumberFormat="1" applyFont="1" applyFill="1" applyAlignment="1">
      <alignment vertical="center"/>
    </xf>
    <xf numFmtId="4" fontId="29" fillId="2" borderId="0" xfId="0" applyNumberFormat="1" applyFont="1" applyFill="1" applyAlignment="1">
      <alignment vertical="center"/>
    </xf>
    <xf numFmtId="43" fontId="29" fillId="16" borderId="0" xfId="0" applyNumberFormat="1" applyFont="1" applyFill="1" applyAlignment="1">
      <alignment vertical="center"/>
    </xf>
    <xf numFmtId="43" fontId="29" fillId="2" borderId="0" xfId="0" applyNumberFormat="1" applyFont="1" applyFill="1" applyAlignment="1">
      <alignment vertical="center"/>
    </xf>
    <xf numFmtId="2" fontId="29" fillId="16" borderId="0" xfId="0" applyNumberFormat="1" applyFont="1" applyFill="1" applyAlignment="1">
      <alignment vertical="center"/>
    </xf>
    <xf numFmtId="2" fontId="29" fillId="2" borderId="0" xfId="0" applyNumberFormat="1" applyFont="1" applyFill="1" applyAlignment="1">
      <alignment vertical="center"/>
    </xf>
    <xf numFmtId="1" fontId="0" fillId="2" borderId="0" xfId="0" applyNumberFormat="1" applyFill="1" applyAlignment="1">
      <alignment horizontal="left" vertical="center"/>
    </xf>
    <xf numFmtId="174" fontId="0" fillId="2" borderId="25" xfId="0" applyNumberFormat="1" applyFill="1" applyBorder="1" applyAlignment="1">
      <alignment vertical="center"/>
    </xf>
    <xf numFmtId="17" fontId="0" fillId="2" borderId="25" xfId="0" applyNumberFormat="1" applyFill="1" applyBorder="1" applyAlignment="1">
      <alignment horizontal="center" vertical="center"/>
    </xf>
    <xf numFmtId="165" fontId="1" fillId="2" borderId="25" xfId="1" applyNumberFormat="1" applyFill="1" applyBorder="1" applyAlignment="1">
      <alignment horizontal="center" vertical="center"/>
    </xf>
    <xf numFmtId="165" fontId="23" fillId="2" borderId="26" xfId="1" applyNumberFormat="1" applyFont="1" applyFill="1" applyBorder="1" applyAlignment="1">
      <alignment horizontal="center" vertical="center"/>
    </xf>
    <xf numFmtId="165" fontId="23" fillId="2" borderId="28" xfId="1" applyNumberFormat="1" applyFont="1" applyFill="1" applyBorder="1" applyAlignment="1">
      <alignment horizontal="center" vertical="center"/>
    </xf>
    <xf numFmtId="165" fontId="1" fillId="2" borderId="5" xfId="1" applyNumberFormat="1" applyFill="1" applyBorder="1" applyAlignment="1">
      <alignment horizontal="center" vertical="center"/>
    </xf>
    <xf numFmtId="165" fontId="0" fillId="2" borderId="5" xfId="0" applyNumberFormat="1" applyFont="1" applyFill="1" applyBorder="1" applyAlignment="1">
      <alignment horizontal="left" vertical="center"/>
    </xf>
    <xf numFmtId="0" fontId="0" fillId="2" borderId="25" xfId="0" applyFont="1" applyFill="1" applyBorder="1" applyAlignment="1">
      <alignment horizontal="left" vertical="center"/>
    </xf>
    <xf numFmtId="165" fontId="0" fillId="2" borderId="25" xfId="0" applyNumberFormat="1" applyFill="1" applyBorder="1" applyAlignment="1">
      <alignment horizontal="left" vertical="center"/>
    </xf>
    <xf numFmtId="165" fontId="0" fillId="2" borderId="5" xfId="0" applyNumberFormat="1" applyFill="1" applyBorder="1" applyAlignment="1">
      <alignment horizontal="left" vertical="center"/>
    </xf>
    <xf numFmtId="0" fontId="23" fillId="6" borderId="0" xfId="0" applyFont="1" applyFill="1" applyAlignment="1">
      <alignment horizontal="center" vertical="center"/>
    </xf>
    <xf numFmtId="0" fontId="2" fillId="5" borderId="0" xfId="0" applyFont="1" applyFill="1" applyAlignment="1">
      <alignment horizontal="left" vertical="center" wrapText="1"/>
    </xf>
    <xf numFmtId="0" fontId="0" fillId="11" borderId="0" xfId="0" applyFill="1" applyAlignment="1">
      <alignment vertical="center"/>
    </xf>
    <xf numFmtId="174" fontId="9" fillId="11" borderId="6" xfId="1" applyNumberFormat="1" applyFont="1" applyFill="1" applyBorder="1" applyAlignment="1">
      <alignment horizontal="center" vertical="center"/>
    </xf>
    <xf numFmtId="174" fontId="0" fillId="11" borderId="6" xfId="0" applyNumberFormat="1" applyFill="1" applyBorder="1" applyAlignment="1">
      <alignment horizontal="center" vertical="center"/>
    </xf>
    <xf numFmtId="0" fontId="29" fillId="11" borderId="6" xfId="0" applyFont="1" applyFill="1" applyBorder="1"/>
    <xf numFmtId="4" fontId="29" fillId="11" borderId="0" xfId="2" applyNumberFormat="1" applyFont="1" applyFill="1"/>
    <xf numFmtId="0" fontId="29" fillId="11" borderId="0" xfId="0" applyFont="1" applyFill="1"/>
    <xf numFmtId="4" fontId="29" fillId="0" borderId="0" xfId="2" applyNumberFormat="1" applyFont="1" applyFill="1"/>
    <xf numFmtId="0" fontId="29" fillId="0" borderId="0" xfId="0" applyFont="1" applyFill="1"/>
    <xf numFmtId="177" fontId="9" fillId="10" borderId="31" xfId="1" applyNumberFormat="1" applyFont="1" applyFill="1" applyBorder="1" applyAlignment="1">
      <alignment horizontal="center" vertical="center"/>
    </xf>
    <xf numFmtId="0" fontId="29" fillId="5" borderId="31" xfId="0" applyFont="1" applyFill="1" applyBorder="1"/>
    <xf numFmtId="4" fontId="29" fillId="19" borderId="31" xfId="2" applyNumberFormat="1" applyFont="1" applyFill="1" applyBorder="1"/>
    <xf numFmtId="0" fontId="29" fillId="2" borderId="0" xfId="0" applyFont="1" applyFill="1" applyBorder="1"/>
    <xf numFmtId="0" fontId="29" fillId="2" borderId="0" xfId="0" applyFont="1" applyFill="1" applyBorder="1" applyAlignment="1">
      <alignment vertical="center"/>
    </xf>
    <xf numFmtId="4" fontId="29" fillId="2" borderId="0" xfId="2" applyNumberFormat="1" applyFont="1" applyFill="1" applyBorder="1"/>
    <xf numFmtId="4" fontId="29" fillId="0" borderId="0" xfId="2" applyNumberFormat="1" applyFont="1" applyFill="1" applyBorder="1"/>
    <xf numFmtId="0" fontId="29" fillId="11" borderId="38" xfId="0" applyFont="1" applyFill="1" applyBorder="1"/>
    <xf numFmtId="4" fontId="29" fillId="2" borderId="40" xfId="2" applyNumberFormat="1" applyFont="1" applyFill="1" applyBorder="1"/>
    <xf numFmtId="4" fontId="29" fillId="2" borderId="41" xfId="2" applyNumberFormat="1" applyFont="1" applyFill="1" applyBorder="1"/>
    <xf numFmtId="4" fontId="29" fillId="0" borderId="40" xfId="2" applyNumberFormat="1" applyFont="1" applyFill="1" applyBorder="1"/>
    <xf numFmtId="4" fontId="29" fillId="11" borderId="42" xfId="2" applyNumberFormat="1" applyFont="1" applyFill="1" applyBorder="1"/>
    <xf numFmtId="4" fontId="29" fillId="11" borderId="10" xfId="2" applyNumberFormat="1" applyFont="1" applyFill="1" applyBorder="1"/>
    <xf numFmtId="0" fontId="39" fillId="11" borderId="37" xfId="0" applyFont="1" applyFill="1" applyBorder="1"/>
    <xf numFmtId="15" fontId="0" fillId="11" borderId="0" xfId="0" applyNumberFormat="1" applyFill="1"/>
    <xf numFmtId="15" fontId="29" fillId="11" borderId="0" xfId="0" applyNumberFormat="1" applyFont="1" applyFill="1" applyAlignment="1">
      <alignment vertical="center"/>
    </xf>
    <xf numFmtId="174" fontId="0" fillId="11" borderId="0" xfId="0" applyNumberFormat="1" applyFill="1" applyAlignment="1">
      <alignment vertical="center"/>
    </xf>
    <xf numFmtId="0" fontId="2" fillId="5" borderId="33" xfId="0" applyFont="1" applyFill="1" applyBorder="1" applyAlignment="1">
      <alignment horizontal="left" vertical="center" wrapText="1"/>
    </xf>
    <xf numFmtId="0" fontId="2" fillId="5" borderId="35" xfId="0" applyFont="1" applyFill="1" applyBorder="1" applyAlignment="1">
      <alignment horizontal="left" vertical="center" wrapText="1"/>
    </xf>
    <xf numFmtId="0" fontId="0" fillId="3" borderId="0" xfId="0" applyFill="1" applyAlignment="1">
      <alignment vertical="center"/>
    </xf>
    <xf numFmtId="0" fontId="7" fillId="0" borderId="0" xfId="0" applyFont="1" applyFill="1" applyAlignment="1">
      <alignment vertical="center" wrapText="1"/>
    </xf>
    <xf numFmtId="0" fontId="39" fillId="0" borderId="0" xfId="0" applyFont="1" applyFill="1" applyAlignment="1">
      <alignment vertical="center"/>
    </xf>
    <xf numFmtId="14" fontId="39" fillId="0" borderId="0" xfId="0" applyNumberFormat="1"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10" fontId="0" fillId="0" borderId="0" xfId="2" applyNumberFormat="1" applyFont="1" applyFill="1" applyAlignment="1">
      <alignment horizontal="center" vertical="center"/>
    </xf>
    <xf numFmtId="0" fontId="39" fillId="2" borderId="0" xfId="0" applyFont="1" applyFill="1" applyBorder="1"/>
    <xf numFmtId="177" fontId="9" fillId="11" borderId="42" xfId="1" applyNumberFormat="1" applyFont="1" applyFill="1" applyBorder="1" applyAlignment="1">
      <alignment horizontal="center" vertical="center"/>
    </xf>
    <xf numFmtId="0" fontId="29" fillId="11" borderId="10" xfId="0" applyFont="1" applyFill="1" applyBorder="1"/>
    <xf numFmtId="0" fontId="29" fillId="11" borderId="43" xfId="0" applyFont="1" applyFill="1" applyBorder="1"/>
    <xf numFmtId="177" fontId="7" fillId="3" borderId="40" xfId="1" applyNumberFormat="1" applyFont="1" applyFill="1" applyBorder="1" applyAlignment="1">
      <alignment horizontal="center" vertical="center"/>
    </xf>
    <xf numFmtId="10" fontId="0" fillId="2" borderId="0" xfId="2" applyNumberFormat="1" applyFont="1" applyFill="1" applyAlignment="1">
      <alignment horizontal="center" vertical="center"/>
    </xf>
    <xf numFmtId="0" fontId="7" fillId="2" borderId="0" xfId="0" applyFont="1" applyFill="1" applyAlignment="1">
      <alignment vertical="center" wrapText="1"/>
    </xf>
    <xf numFmtId="0" fontId="3" fillId="22" borderId="6" xfId="0" applyFont="1" applyFill="1" applyBorder="1" applyAlignment="1">
      <alignment horizontal="center" vertical="center" wrapText="1"/>
    </xf>
    <xf numFmtId="0" fontId="3" fillId="22" borderId="6" xfId="0" applyFont="1" applyFill="1" applyBorder="1" applyAlignment="1">
      <alignment horizontal="left" vertical="center" wrapText="1"/>
    </xf>
    <xf numFmtId="0" fontId="29" fillId="0" borderId="6" xfId="0" applyFont="1" applyBorder="1" applyAlignment="1">
      <alignment horizontal="center" vertical="center"/>
    </xf>
    <xf numFmtId="0" fontId="39" fillId="16" borderId="0" xfId="0" applyFont="1" applyFill="1"/>
    <xf numFmtId="10" fontId="23" fillId="0" borderId="0" xfId="2" applyNumberFormat="1" applyFont="1" applyFill="1" applyBorder="1" applyAlignment="1">
      <alignment horizontal="center"/>
    </xf>
    <xf numFmtId="0" fontId="0" fillId="0" borderId="0" xfId="0" applyFill="1" applyBorder="1"/>
    <xf numFmtId="0" fontId="0" fillId="0" borderId="0" xfId="0" applyFill="1"/>
    <xf numFmtId="0" fontId="0" fillId="0" borderId="0" xfId="0" applyFill="1" applyBorder="1" applyAlignment="1">
      <alignment horizontal="center"/>
    </xf>
    <xf numFmtId="2" fontId="0" fillId="0" borderId="0" xfId="0" applyNumberFormat="1" applyFill="1" applyBorder="1" applyAlignment="1">
      <alignment horizontal="center"/>
    </xf>
    <xf numFmtId="0" fontId="23" fillId="2" borderId="0" xfId="0" applyFont="1" applyFill="1" applyAlignment="1">
      <alignment vertical="center"/>
    </xf>
    <xf numFmtId="0" fontId="39" fillId="0" borderId="33" xfId="0" applyFont="1" applyFill="1" applyBorder="1" applyAlignment="1">
      <alignment vertical="center" wrapText="1"/>
    </xf>
    <xf numFmtId="0" fontId="39" fillId="0" borderId="35" xfId="0" applyFont="1" applyFill="1" applyBorder="1" applyAlignment="1">
      <alignment vertical="center" wrapText="1"/>
    </xf>
    <xf numFmtId="0" fontId="39" fillId="0" borderId="36" xfId="0" applyFont="1" applyFill="1" applyBorder="1" applyAlignment="1">
      <alignment vertical="center" wrapText="1"/>
    </xf>
    <xf numFmtId="0" fontId="0" fillId="5" borderId="0" xfId="0" applyFill="1" applyBorder="1"/>
    <xf numFmtId="4" fontId="29" fillId="11" borderId="44" xfId="2" applyNumberFormat="1" applyFont="1" applyFill="1" applyBorder="1"/>
    <xf numFmtId="4" fontId="0" fillId="0" borderId="45" xfId="0" applyNumberFormat="1" applyBorder="1"/>
    <xf numFmtId="169" fontId="0" fillId="0" borderId="45" xfId="1" applyNumberFormat="1" applyFont="1" applyBorder="1"/>
    <xf numFmtId="3" fontId="0" fillId="0" borderId="45" xfId="0" applyNumberFormat="1" applyBorder="1"/>
    <xf numFmtId="0" fontId="0" fillId="0" borderId="0" xfId="0" applyFont="1" applyFill="1" applyBorder="1"/>
    <xf numFmtId="0" fontId="3" fillId="0" borderId="0" xfId="0" applyFont="1" applyFill="1" applyBorder="1" applyAlignment="1">
      <alignment horizontal="left" vertical="center" wrapText="1"/>
    </xf>
    <xf numFmtId="0" fontId="23" fillId="16" borderId="0" xfId="0" applyFont="1" applyFill="1" applyBorder="1" applyAlignment="1">
      <alignment vertical="center"/>
    </xf>
    <xf numFmtId="0" fontId="0" fillId="0" borderId="38" xfId="0" applyBorder="1"/>
    <xf numFmtId="0" fontId="0" fillId="0" borderId="39" xfId="0" applyBorder="1"/>
    <xf numFmtId="0" fontId="0" fillId="0" borderId="0" xfId="0" applyBorder="1"/>
    <xf numFmtId="0" fontId="0" fillId="0" borderId="41" xfId="0" applyBorder="1"/>
    <xf numFmtId="0" fontId="0" fillId="0" borderId="40" xfId="0" applyBorder="1"/>
    <xf numFmtId="15" fontId="0" fillId="5" borderId="40" xfId="0" applyNumberFormat="1" applyFill="1" applyBorder="1" applyAlignment="1">
      <alignment horizontal="center" vertical="center"/>
    </xf>
    <xf numFmtId="177" fontId="4" fillId="10" borderId="46" xfId="1" applyNumberFormat="1" applyFont="1" applyFill="1" applyBorder="1" applyAlignment="1">
      <alignment horizontal="center" vertical="center"/>
    </xf>
    <xf numFmtId="0" fontId="0" fillId="5" borderId="47" xfId="0" applyFill="1" applyBorder="1"/>
    <xf numFmtId="0" fontId="0" fillId="5" borderId="41" xfId="0" applyFill="1" applyBorder="1"/>
    <xf numFmtId="0" fontId="0" fillId="5" borderId="40" xfId="0" applyFill="1" applyBorder="1"/>
    <xf numFmtId="0" fontId="0" fillId="5" borderId="48" xfId="0" applyFill="1" applyBorder="1"/>
    <xf numFmtId="4" fontId="29" fillId="19" borderId="49" xfId="2" applyNumberFormat="1" applyFont="1" applyFill="1" applyBorder="1"/>
    <xf numFmtId="4" fontId="29" fillId="19" borderId="46" xfId="2" applyNumberFormat="1" applyFont="1" applyFill="1" applyBorder="1"/>
    <xf numFmtId="4" fontId="29" fillId="0" borderId="49" xfId="2" applyNumberFormat="1" applyFont="1" applyFill="1" applyBorder="1"/>
    <xf numFmtId="4" fontId="29" fillId="11" borderId="46" xfId="2" applyNumberFormat="1" applyFont="1" applyFill="1" applyBorder="1"/>
    <xf numFmtId="4" fontId="29" fillId="11" borderId="49" xfId="2" applyNumberFormat="1" applyFont="1" applyFill="1" applyBorder="1"/>
    <xf numFmtId="4" fontId="29" fillId="19" borderId="50" xfId="2" applyNumberFormat="1" applyFont="1" applyFill="1" applyBorder="1"/>
    <xf numFmtId="4" fontId="29" fillId="11" borderId="51" xfId="2" applyNumberFormat="1" applyFont="1" applyFill="1" applyBorder="1"/>
    <xf numFmtId="4" fontId="29" fillId="19" borderId="52" xfId="2" applyNumberFormat="1" applyFont="1" applyFill="1" applyBorder="1"/>
    <xf numFmtId="0" fontId="0" fillId="16" borderId="0" xfId="0" applyFill="1" applyBorder="1" applyAlignment="1">
      <alignment horizontal="right"/>
    </xf>
    <xf numFmtId="0" fontId="0" fillId="0" borderId="37" xfId="0" applyBorder="1"/>
    <xf numFmtId="4" fontId="0" fillId="0" borderId="53" xfId="0" applyNumberFormat="1" applyBorder="1"/>
    <xf numFmtId="169" fontId="0" fillId="0" borderId="53" xfId="1" applyNumberFormat="1" applyFont="1" applyBorder="1"/>
    <xf numFmtId="3" fontId="0" fillId="0" borderId="53" xfId="0" applyNumberFormat="1" applyBorder="1"/>
    <xf numFmtId="177" fontId="4" fillId="5" borderId="44" xfId="1" applyNumberFormat="1" applyFont="1" applyFill="1" applyBorder="1" applyAlignment="1">
      <alignment horizontal="center" vertical="center"/>
    </xf>
    <xf numFmtId="0" fontId="0" fillId="16" borderId="37" xfId="0" applyFill="1" applyBorder="1"/>
    <xf numFmtId="0" fontId="0" fillId="16" borderId="38" xfId="0" applyFill="1" applyBorder="1"/>
    <xf numFmtId="177" fontId="4" fillId="10" borderId="40" xfId="1" applyNumberFormat="1" applyFont="1" applyFill="1" applyBorder="1" applyAlignment="1">
      <alignment horizontal="center" vertical="center"/>
    </xf>
    <xf numFmtId="177" fontId="4" fillId="10" borderId="49" xfId="1" applyNumberFormat="1" applyFont="1" applyFill="1" applyBorder="1" applyAlignment="1">
      <alignment horizontal="center" vertical="center"/>
    </xf>
    <xf numFmtId="4" fontId="0" fillId="0" borderId="54" xfId="0" applyNumberFormat="1" applyBorder="1"/>
    <xf numFmtId="4" fontId="0" fillId="0" borderId="55" xfId="0" applyNumberFormat="1" applyBorder="1"/>
    <xf numFmtId="169" fontId="0" fillId="0" borderId="54" xfId="1" applyNumberFormat="1" applyFont="1" applyBorder="1"/>
    <xf numFmtId="169" fontId="0" fillId="0" borderId="55" xfId="1" applyNumberFormat="1" applyFont="1" applyBorder="1"/>
    <xf numFmtId="3" fontId="0" fillId="0" borderId="54" xfId="0" applyNumberFormat="1" applyBorder="1"/>
    <xf numFmtId="3" fontId="0" fillId="0" borderId="55" xfId="0" applyNumberFormat="1" applyBorder="1"/>
    <xf numFmtId="169" fontId="0" fillId="0" borderId="0" xfId="0" applyNumberFormat="1" applyBorder="1"/>
    <xf numFmtId="2" fontId="0" fillId="0" borderId="0" xfId="0" applyNumberFormat="1" applyBorder="1"/>
    <xf numFmtId="0" fontId="23" fillId="11" borderId="0" xfId="0" applyFont="1" applyFill="1" applyAlignment="1">
      <alignment vertical="center"/>
    </xf>
    <xf numFmtId="0" fontId="1" fillId="11" borderId="0" xfId="0" applyFont="1" applyFill="1" applyAlignment="1">
      <alignment vertical="center"/>
    </xf>
    <xf numFmtId="0" fontId="1" fillId="2" borderId="0" xfId="0" applyFont="1" applyFill="1" applyAlignment="1">
      <alignment vertical="center"/>
    </xf>
    <xf numFmtId="0" fontId="0" fillId="2" borderId="6" xfId="0" applyFill="1" applyBorder="1" applyAlignment="1">
      <alignment horizontal="center" vertical="center" wrapText="1"/>
    </xf>
    <xf numFmtId="0" fontId="0" fillId="2" borderId="6" xfId="0" applyFill="1" applyBorder="1" applyAlignment="1">
      <alignment vertical="center"/>
    </xf>
    <xf numFmtId="0" fontId="32" fillId="22" borderId="6" xfId="0" applyFont="1" applyFill="1" applyBorder="1" applyAlignment="1">
      <alignment vertical="center"/>
    </xf>
    <xf numFmtId="0" fontId="32" fillId="22" borderId="6" xfId="0" applyFont="1" applyFill="1" applyBorder="1" applyAlignment="1">
      <alignment vertical="center" wrapText="1"/>
    </xf>
    <xf numFmtId="0" fontId="0" fillId="0" borderId="0" xfId="0" applyAlignment="1">
      <alignment horizontal="center" vertical="center"/>
    </xf>
    <xf numFmtId="177" fontId="4" fillId="5" borderId="31" xfId="1" applyNumberFormat="1" applyFont="1" applyFill="1" applyBorder="1" applyAlignment="1">
      <alignment horizontal="center" vertical="center"/>
    </xf>
    <xf numFmtId="0" fontId="0" fillId="0" borderId="27" xfId="0" applyBorder="1"/>
    <xf numFmtId="0" fontId="0" fillId="0" borderId="28" xfId="0" applyBorder="1"/>
    <xf numFmtId="0" fontId="0" fillId="5" borderId="28" xfId="0" applyFill="1" applyBorder="1"/>
    <xf numFmtId="4" fontId="0" fillId="0" borderId="56" xfId="0" applyNumberFormat="1" applyBorder="1"/>
    <xf numFmtId="4" fontId="0" fillId="0" borderId="57" xfId="0" applyNumberFormat="1" applyBorder="1"/>
    <xf numFmtId="169" fontId="0" fillId="0" borderId="56" xfId="1" applyNumberFormat="1" applyFont="1" applyBorder="1"/>
    <xf numFmtId="169" fontId="0" fillId="0" borderId="57" xfId="1" applyNumberFormat="1" applyFont="1" applyBorder="1"/>
    <xf numFmtId="3" fontId="0" fillId="0" borderId="56" xfId="0" applyNumberFormat="1" applyBorder="1"/>
    <xf numFmtId="3" fontId="0" fillId="0" borderId="57" xfId="0" applyNumberFormat="1" applyBorder="1"/>
    <xf numFmtId="2" fontId="0" fillId="0" borderId="58" xfId="0" applyNumberFormat="1" applyBorder="1"/>
    <xf numFmtId="2" fontId="0" fillId="0" borderId="59" xfId="0" applyNumberFormat="1" applyBorder="1"/>
    <xf numFmtId="2" fontId="0" fillId="0" borderId="60" xfId="0" applyNumberFormat="1" applyBorder="1"/>
    <xf numFmtId="10" fontId="0" fillId="0" borderId="0" xfId="0" applyNumberFormat="1" applyBorder="1"/>
    <xf numFmtId="0" fontId="24" fillId="11" borderId="6" xfId="0" applyFont="1" applyFill="1" applyBorder="1" applyAlignment="1">
      <alignment horizontal="center"/>
    </xf>
    <xf numFmtId="2" fontId="0" fillId="0" borderId="61" xfId="0" applyNumberFormat="1" applyBorder="1"/>
    <xf numFmtId="2" fontId="0" fillId="0" borderId="62" xfId="0" applyNumberFormat="1" applyBorder="1"/>
    <xf numFmtId="2" fontId="0" fillId="0" borderId="63" xfId="0" applyNumberFormat="1" applyBorder="1"/>
    <xf numFmtId="2" fontId="0" fillId="0" borderId="64" xfId="0" applyNumberFormat="1" applyBorder="1"/>
    <xf numFmtId="0" fontId="39" fillId="20" borderId="0" xfId="0" applyFont="1" applyFill="1"/>
    <xf numFmtId="168" fontId="0" fillId="0" borderId="0" xfId="0" applyNumberFormat="1" applyBorder="1" applyAlignment="1">
      <alignment horizontal="right"/>
    </xf>
    <xf numFmtId="10" fontId="0" fillId="2" borderId="6" xfId="2" applyNumberFormat="1" applyFont="1" applyFill="1" applyBorder="1"/>
    <xf numFmtId="0" fontId="23" fillId="11" borderId="33" xfId="0" applyFont="1" applyFill="1" applyBorder="1" applyAlignment="1">
      <alignment horizontal="center"/>
    </xf>
    <xf numFmtId="0" fontId="23" fillId="11" borderId="33" xfId="0" applyFont="1" applyFill="1" applyBorder="1"/>
    <xf numFmtId="0" fontId="0" fillId="0" borderId="0" xfId="0" applyFill="1" applyBorder="1" applyAlignment="1">
      <alignment vertical="center" wrapText="1"/>
    </xf>
    <xf numFmtId="0" fontId="23" fillId="0" borderId="0" xfId="0" applyFont="1" applyAlignment="1">
      <alignment vertical="center"/>
    </xf>
    <xf numFmtId="10" fontId="4" fillId="10" borderId="1" xfId="2" applyNumberFormat="1" applyFont="1" applyFill="1" applyBorder="1" applyAlignment="1">
      <alignment horizontal="right" vertical="center" wrapText="1"/>
    </xf>
    <xf numFmtId="164" fontId="4" fillId="10" borderId="1" xfId="1" applyFont="1" applyFill="1" applyBorder="1" applyAlignment="1">
      <alignment horizontal="right" vertical="center" wrapText="1"/>
    </xf>
    <xf numFmtId="10" fontId="9" fillId="2" borderId="1" xfId="2" applyNumberFormat="1" applyFont="1" applyFill="1" applyBorder="1" applyAlignment="1">
      <alignment horizontal="right" vertical="center" wrapText="1"/>
    </xf>
    <xf numFmtId="0" fontId="0" fillId="2" borderId="6" xfId="0" applyFill="1" applyBorder="1" applyAlignment="1">
      <alignment horizontal="center" vertical="center" wrapText="1"/>
    </xf>
    <xf numFmtId="10" fontId="23" fillId="0" borderId="6" xfId="2" applyNumberFormat="1" applyFont="1" applyBorder="1"/>
    <xf numFmtId="10" fontId="0" fillId="0" borderId="6" xfId="0" applyNumberFormat="1" applyBorder="1"/>
    <xf numFmtId="9" fontId="0" fillId="0" borderId="6" xfId="2" applyFont="1" applyBorder="1"/>
    <xf numFmtId="9" fontId="0" fillId="0" borderId="6" xfId="0" applyNumberFormat="1" applyBorder="1"/>
    <xf numFmtId="0" fontId="0" fillId="20" borderId="0" xfId="0" applyFill="1" applyAlignment="1">
      <alignment horizontal="left" vertical="center"/>
    </xf>
    <xf numFmtId="15" fontId="0" fillId="20" borderId="25" xfId="0" applyNumberFormat="1" applyFill="1" applyBorder="1" applyAlignment="1">
      <alignment vertical="center"/>
    </xf>
    <xf numFmtId="0" fontId="0" fillId="20" borderId="25" xfId="0" applyFill="1" applyBorder="1" applyAlignment="1">
      <alignment vertical="center"/>
    </xf>
    <xf numFmtId="0" fontId="23" fillId="20" borderId="25" xfId="0" applyFont="1" applyFill="1" applyBorder="1" applyAlignment="1">
      <alignment vertical="center"/>
    </xf>
    <xf numFmtId="165" fontId="0" fillId="20" borderId="25" xfId="0" applyNumberFormat="1" applyFill="1" applyBorder="1" applyAlignment="1">
      <alignment horizontal="left" vertical="center"/>
    </xf>
    <xf numFmtId="165" fontId="0" fillId="20" borderId="26" xfId="1" applyNumberFormat="1" applyFont="1" applyFill="1" applyBorder="1" applyAlignment="1">
      <alignment horizontal="left" vertical="center"/>
    </xf>
    <xf numFmtId="10" fontId="0" fillId="20" borderId="6" xfId="2" applyNumberFormat="1" applyFont="1" applyFill="1" applyBorder="1"/>
    <xf numFmtId="15" fontId="0" fillId="20" borderId="0" xfId="0" applyNumberFormat="1" applyFill="1" applyBorder="1" applyAlignment="1">
      <alignment vertical="center"/>
    </xf>
    <xf numFmtId="164" fontId="0" fillId="20" borderId="0" xfId="1" applyFont="1" applyFill="1" applyBorder="1" applyAlignment="1">
      <alignment horizontal="right" vertical="center"/>
    </xf>
    <xf numFmtId="0" fontId="23" fillId="20" borderId="0" xfId="0" applyFont="1" applyFill="1" applyBorder="1" applyAlignment="1">
      <alignment horizontal="left" vertical="center"/>
    </xf>
    <xf numFmtId="165" fontId="0" fillId="20" borderId="0" xfId="0" applyNumberFormat="1" applyFill="1" applyBorder="1" applyAlignment="1">
      <alignment horizontal="left" vertical="center"/>
    </xf>
    <xf numFmtId="165" fontId="0" fillId="20" borderId="28" xfId="1" applyNumberFormat="1" applyFont="1" applyFill="1" applyBorder="1" applyAlignment="1">
      <alignment horizontal="left" vertical="center"/>
    </xf>
    <xf numFmtId="15" fontId="0" fillId="20" borderId="5" xfId="0" applyNumberFormat="1" applyFill="1" applyBorder="1" applyAlignment="1">
      <alignment vertical="center"/>
    </xf>
    <xf numFmtId="15" fontId="0" fillId="20" borderId="5" xfId="0" applyNumberFormat="1" applyFill="1" applyBorder="1" applyAlignment="1">
      <alignment horizontal="center" vertical="center"/>
    </xf>
    <xf numFmtId="165" fontId="0" fillId="20" borderId="5" xfId="0" applyNumberFormat="1" applyFill="1" applyBorder="1" applyAlignment="1">
      <alignment horizontal="left" vertical="center"/>
    </xf>
    <xf numFmtId="165" fontId="0" fillId="20" borderId="30" xfId="1" applyNumberFormat="1" applyFont="1" applyFill="1" applyBorder="1" applyAlignment="1">
      <alignment horizontal="left" vertical="center"/>
    </xf>
    <xf numFmtId="0" fontId="5" fillId="3" borderId="11" xfId="0" applyFont="1" applyFill="1" applyBorder="1" applyAlignment="1">
      <alignment horizontal="center" vertical="center"/>
    </xf>
    <xf numFmtId="0" fontId="5" fillId="2" borderId="14" xfId="0" applyFont="1" applyFill="1" applyBorder="1" applyAlignment="1">
      <alignment horizontal="center" vertical="center"/>
    </xf>
    <xf numFmtId="0" fontId="32" fillId="3" borderId="15" xfId="0" applyFont="1" applyFill="1" applyBorder="1" applyAlignment="1">
      <alignment horizontal="center" vertical="center"/>
    </xf>
    <xf numFmtId="0" fontId="0" fillId="2" borderId="0" xfId="0" applyFill="1" applyAlignment="1">
      <alignment horizontal="center"/>
    </xf>
    <xf numFmtId="0" fontId="0" fillId="2" borderId="24" xfId="0" applyFill="1" applyBorder="1" applyAlignment="1">
      <alignment horizontal="center" vertical="center"/>
    </xf>
    <xf numFmtId="0" fontId="0" fillId="2" borderId="27" xfId="0" applyFill="1" applyBorder="1" applyAlignment="1">
      <alignment horizontal="center"/>
    </xf>
    <xf numFmtId="0" fontId="0" fillId="2" borderId="27" xfId="0" applyFill="1" applyBorder="1" applyAlignment="1">
      <alignment horizontal="center" vertical="center"/>
    </xf>
    <xf numFmtId="0" fontId="0" fillId="20" borderId="24" xfId="0" applyFill="1" applyBorder="1" applyAlignment="1">
      <alignment horizontal="center" vertical="center"/>
    </xf>
    <xf numFmtId="0" fontId="0" fillId="20" borderId="27" xfId="0" applyFill="1" applyBorder="1" applyAlignment="1">
      <alignment horizontal="center" vertical="center"/>
    </xf>
    <xf numFmtId="0" fontId="0" fillId="20" borderId="29" xfId="0" applyFill="1" applyBorder="1" applyAlignment="1">
      <alignment horizontal="center" vertical="center"/>
    </xf>
    <xf numFmtId="0" fontId="0" fillId="2" borderId="29" xfId="0" applyFill="1" applyBorder="1" applyAlignment="1">
      <alignment horizontal="center" vertical="center"/>
    </xf>
    <xf numFmtId="0" fontId="29" fillId="24" borderId="0" xfId="0" applyFont="1" applyFill="1" applyAlignment="1">
      <alignment horizontal="left" vertical="center"/>
    </xf>
    <xf numFmtId="0" fontId="0" fillId="24" borderId="0" xfId="0" applyFill="1" applyAlignment="1">
      <alignment horizontal="justify" vertical="center"/>
    </xf>
    <xf numFmtId="0" fontId="0" fillId="24" borderId="0" xfId="0" applyFill="1" applyAlignment="1">
      <alignment horizontal="left" vertical="center"/>
    </xf>
    <xf numFmtId="0" fontId="39" fillId="24" borderId="0" xfId="0" applyFont="1" applyFill="1" applyAlignment="1">
      <alignment horizontal="left" vertical="center"/>
    </xf>
    <xf numFmtId="0" fontId="1" fillId="2" borderId="0" xfId="0" applyFont="1" applyFill="1" applyAlignment="1">
      <alignment horizontal="left" vertical="center"/>
    </xf>
    <xf numFmtId="0" fontId="0" fillId="10" borderId="0" xfId="0" applyFill="1" applyAlignment="1">
      <alignment horizontal="left" vertical="center"/>
    </xf>
    <xf numFmtId="0" fontId="47" fillId="2" borderId="6" xfId="0" applyFont="1" applyFill="1" applyBorder="1" applyAlignment="1">
      <alignment horizontal="left" vertical="center" wrapText="1"/>
    </xf>
    <xf numFmtId="0" fontId="44" fillId="2" borderId="6" xfId="0" applyFont="1" applyFill="1" applyBorder="1" applyAlignment="1">
      <alignment horizontal="left" vertical="center" wrapText="1"/>
    </xf>
    <xf numFmtId="0" fontId="48" fillId="2" borderId="6" xfId="0" applyFont="1" applyFill="1" applyBorder="1" applyAlignment="1">
      <alignment horizontal="left" vertical="center" wrapText="1"/>
    </xf>
    <xf numFmtId="4" fontId="0" fillId="0" borderId="0" xfId="0" applyNumberFormat="1" applyBorder="1"/>
    <xf numFmtId="3" fontId="0" fillId="0" borderId="0" xfId="0" applyNumberFormat="1" applyBorder="1"/>
    <xf numFmtId="3" fontId="0" fillId="2" borderId="6" xfId="0" applyNumberFormat="1" applyFill="1" applyBorder="1" applyAlignment="1">
      <alignment horizontal="right" vertical="center"/>
    </xf>
    <xf numFmtId="10" fontId="0" fillId="2" borderId="6" xfId="2" applyNumberFormat="1" applyFont="1" applyFill="1" applyBorder="1" applyAlignment="1">
      <alignment horizontal="right" vertical="center"/>
    </xf>
    <xf numFmtId="4" fontId="0" fillId="2" borderId="6" xfId="2" applyNumberFormat="1" applyFont="1" applyFill="1" applyBorder="1" applyAlignment="1">
      <alignment horizontal="right" vertical="center"/>
    </xf>
    <xf numFmtId="164" fontId="0" fillId="2" borderId="6" xfId="1" applyFont="1" applyFill="1" applyBorder="1" applyAlignment="1">
      <alignment horizontal="right" vertical="center"/>
    </xf>
    <xf numFmtId="2" fontId="0" fillId="2" borderId="6" xfId="0" applyNumberFormat="1" applyFill="1" applyBorder="1" applyAlignment="1">
      <alignment horizontal="right" vertical="center"/>
    </xf>
    <xf numFmtId="37" fontId="0" fillId="2" borderId="6" xfId="1" applyNumberFormat="1" applyFont="1" applyFill="1" applyBorder="1" applyAlignment="1">
      <alignment horizontal="right" vertical="center"/>
    </xf>
    <xf numFmtId="3" fontId="0" fillId="20" borderId="6" xfId="0" applyNumberFormat="1" applyFill="1" applyBorder="1" applyAlignment="1">
      <alignment horizontal="right" vertical="center"/>
    </xf>
    <xf numFmtId="10" fontId="0" fillId="20" borderId="6" xfId="2" applyNumberFormat="1" applyFont="1" applyFill="1" applyBorder="1" applyAlignment="1">
      <alignment horizontal="right" vertical="center"/>
    </xf>
    <xf numFmtId="4" fontId="0" fillId="20" borderId="6" xfId="2" applyNumberFormat="1" applyFont="1" applyFill="1" applyBorder="1" applyAlignment="1">
      <alignment horizontal="right" vertical="center"/>
    </xf>
    <xf numFmtId="164" fontId="0" fillId="20" borderId="6" xfId="1" applyFont="1" applyFill="1" applyBorder="1" applyAlignment="1">
      <alignment horizontal="right" vertical="center"/>
    </xf>
    <xf numFmtId="2" fontId="0" fillId="20" borderId="6" xfId="0" applyNumberFormat="1" applyFill="1" applyBorder="1" applyAlignment="1">
      <alignment horizontal="right" vertical="center"/>
    </xf>
    <xf numFmtId="37" fontId="0" fillId="20" borderId="6" xfId="1" applyNumberFormat="1" applyFont="1" applyFill="1" applyBorder="1" applyAlignment="1">
      <alignment horizontal="right" vertical="center"/>
    </xf>
    <xf numFmtId="1" fontId="0" fillId="2" borderId="6" xfId="0" applyNumberFormat="1" applyFill="1" applyBorder="1" applyAlignment="1">
      <alignment horizontal="right" vertical="center"/>
    </xf>
    <xf numFmtId="1" fontId="0" fillId="20" borderId="6" xfId="0" applyNumberFormat="1" applyFill="1" applyBorder="1" applyAlignment="1">
      <alignment horizontal="right" vertical="center"/>
    </xf>
    <xf numFmtId="3" fontId="0" fillId="2" borderId="6" xfId="2" applyNumberFormat="1" applyFont="1" applyFill="1" applyBorder="1" applyAlignment="1">
      <alignment horizontal="right" vertical="center"/>
    </xf>
    <xf numFmtId="3" fontId="0" fillId="2" borderId="6" xfId="1" applyNumberFormat="1" applyFont="1" applyFill="1" applyBorder="1" applyAlignment="1">
      <alignment horizontal="right" vertical="center"/>
    </xf>
    <xf numFmtId="3" fontId="0" fillId="20" borderId="6" xfId="2" applyNumberFormat="1" applyFont="1" applyFill="1" applyBorder="1" applyAlignment="1">
      <alignment horizontal="right" vertical="center"/>
    </xf>
    <xf numFmtId="3" fontId="0" fillId="20" borderId="6" xfId="1" applyNumberFormat="1" applyFont="1" applyFill="1" applyBorder="1" applyAlignment="1">
      <alignment horizontal="right" vertical="center"/>
    </xf>
    <xf numFmtId="3" fontId="0" fillId="2" borderId="6" xfId="0" applyNumberFormat="1" applyFill="1" applyBorder="1"/>
    <xf numFmtId="0" fontId="7" fillId="3" borderId="7" xfId="0" applyFont="1" applyFill="1" applyBorder="1" applyAlignment="1">
      <alignment vertical="center" wrapText="1"/>
    </xf>
    <xf numFmtId="167" fontId="7" fillId="3" borderId="7" xfId="1" applyNumberFormat="1" applyFont="1" applyFill="1" applyBorder="1" applyAlignment="1">
      <alignment horizontal="right" vertical="center" wrapText="1"/>
    </xf>
    <xf numFmtId="0" fontId="50" fillId="0" borderId="0" xfId="0" applyFont="1"/>
    <xf numFmtId="0" fontId="38" fillId="2" borderId="0" xfId="0" applyFont="1" applyFill="1" applyBorder="1" applyAlignment="1">
      <alignment vertical="center" wrapText="1"/>
    </xf>
    <xf numFmtId="10" fontId="38" fillId="2" borderId="0" xfId="2" applyNumberFormat="1" applyFont="1" applyFill="1" applyBorder="1" applyAlignment="1">
      <alignment vertical="center" wrapText="1"/>
    </xf>
    <xf numFmtId="0" fontId="29" fillId="2" borderId="0" xfId="0" applyFont="1" applyFill="1" applyAlignment="1">
      <alignment vertical="center" wrapText="1"/>
    </xf>
    <xf numFmtId="0" fontId="29" fillId="2" borderId="0" xfId="0" applyFont="1" applyFill="1" applyAlignment="1">
      <alignment horizontal="right" vertical="center" wrapText="1"/>
    </xf>
    <xf numFmtId="0" fontId="9" fillId="2" borderId="6" xfId="0" applyFont="1" applyFill="1" applyBorder="1" applyAlignment="1">
      <alignment vertical="center" wrapText="1"/>
    </xf>
    <xf numFmtId="10" fontId="9" fillId="2" borderId="6" xfId="2" applyNumberFormat="1" applyFont="1" applyFill="1" applyBorder="1" applyAlignment="1">
      <alignment horizontal="right" vertical="center" wrapText="1"/>
    </xf>
    <xf numFmtId="0" fontId="9" fillId="2" borderId="6" xfId="0" applyFont="1" applyFill="1" applyBorder="1" applyAlignment="1">
      <alignment horizontal="center" vertical="center" wrapText="1"/>
    </xf>
    <xf numFmtId="0" fontId="42" fillId="2" borderId="6" xfId="0" applyFont="1" applyFill="1" applyBorder="1" applyAlignment="1">
      <alignment horizontal="left" vertical="center" wrapText="1"/>
    </xf>
    <xf numFmtId="0" fontId="0" fillId="2" borderId="6" xfId="0" applyFill="1" applyBorder="1"/>
    <xf numFmtId="0" fontId="0" fillId="2" borderId="6" xfId="0" applyFill="1" applyBorder="1" applyAlignment="1">
      <alignment horizontal="center"/>
    </xf>
    <xf numFmtId="10" fontId="0" fillId="2" borderId="6" xfId="0" applyNumberFormat="1" applyFill="1" applyBorder="1"/>
    <xf numFmtId="0" fontId="0" fillId="2" borderId="35" xfId="0" applyFill="1" applyBorder="1" applyAlignment="1"/>
    <xf numFmtId="0" fontId="10" fillId="23" borderId="6" xfId="0" applyFont="1" applyFill="1" applyBorder="1" applyAlignment="1">
      <alignment horizontal="center" vertical="center" wrapText="1"/>
    </xf>
    <xf numFmtId="0" fontId="10" fillId="2" borderId="6" xfId="0" applyFont="1" applyFill="1" applyBorder="1" applyAlignment="1">
      <alignment horizontal="left" vertical="center" wrapText="1"/>
    </xf>
    <xf numFmtId="3" fontId="0" fillId="2" borderId="6" xfId="0" applyNumberFormat="1" applyFill="1" applyBorder="1" applyAlignment="1">
      <alignment vertical="center"/>
    </xf>
    <xf numFmtId="164" fontId="0" fillId="2" borderId="6" xfId="1" applyFont="1" applyFill="1" applyBorder="1" applyAlignment="1">
      <alignment vertical="center"/>
    </xf>
    <xf numFmtId="0" fontId="10" fillId="2" borderId="33" xfId="0" applyFont="1" applyFill="1" applyBorder="1" applyAlignment="1">
      <alignment horizontal="left" vertical="center" wrapText="1"/>
    </xf>
    <xf numFmtId="0" fontId="0" fillId="2" borderId="33" xfId="0" applyFill="1" applyBorder="1" applyAlignment="1"/>
    <xf numFmtId="164" fontId="0" fillId="2" borderId="6" xfId="1" applyFont="1" applyFill="1" applyBorder="1" applyAlignment="1">
      <alignment horizontal="center" vertical="center"/>
    </xf>
    <xf numFmtId="0" fontId="0" fillId="2" borderId="6" xfId="0" applyFill="1" applyBorder="1" applyAlignment="1">
      <alignment horizontal="center" vertical="center"/>
    </xf>
    <xf numFmtId="0" fontId="0" fillId="2" borderId="33" xfId="0" applyFill="1" applyBorder="1" applyAlignment="1">
      <alignment horizontal="center" vertical="center" wrapText="1"/>
    </xf>
    <xf numFmtId="0" fontId="42" fillId="2" borderId="6" xfId="0" applyFont="1" applyFill="1" applyBorder="1" applyAlignment="1">
      <alignment horizontal="center" vertical="center" wrapText="1"/>
    </xf>
    <xf numFmtId="2" fontId="0" fillId="2" borderId="6" xfId="0" applyNumberFormat="1" applyFont="1" applyFill="1" applyBorder="1" applyAlignment="1">
      <alignment horizontal="right" vertical="center"/>
    </xf>
    <xf numFmtId="0" fontId="10" fillId="23" borderId="36" xfId="0" applyFont="1" applyFill="1" applyBorder="1" applyAlignment="1">
      <alignment horizontal="center" vertical="center" wrapText="1"/>
    </xf>
    <xf numFmtId="0" fontId="42" fillId="23" borderId="36" xfId="0" applyFont="1" applyFill="1" applyBorder="1" applyAlignment="1">
      <alignment horizontal="left" vertical="center" wrapText="1"/>
    </xf>
    <xf numFmtId="164" fontId="0" fillId="2" borderId="36" xfId="1" applyFont="1" applyFill="1" applyBorder="1" applyAlignment="1">
      <alignment horizontal="center" vertical="center"/>
    </xf>
    <xf numFmtId="0" fontId="3" fillId="21" borderId="31" xfId="0" applyFont="1" applyFill="1" applyBorder="1" applyAlignment="1">
      <alignment horizontal="center" vertical="center"/>
    </xf>
    <xf numFmtId="0" fontId="3" fillId="21" borderId="65" xfId="0" applyFont="1" applyFill="1" applyBorder="1" applyAlignment="1">
      <alignment horizontal="center" vertical="center"/>
    </xf>
    <xf numFmtId="164" fontId="3" fillId="21" borderId="65" xfId="1" applyFont="1" applyFill="1" applyBorder="1" applyAlignment="1">
      <alignment horizontal="center" vertical="center" wrapText="1"/>
    </xf>
    <xf numFmtId="164" fontId="3" fillId="21" borderId="44" xfId="1" applyFont="1" applyFill="1" applyBorder="1" applyAlignment="1">
      <alignment horizontal="center" vertical="center" wrapText="1"/>
    </xf>
    <xf numFmtId="10" fontId="0" fillId="2" borderId="6" xfId="0" applyNumberFormat="1" applyFill="1" applyBorder="1" applyAlignment="1">
      <alignment vertical="center"/>
    </xf>
    <xf numFmtId="0" fontId="0" fillId="2" borderId="33" xfId="0" applyFill="1" applyBorder="1" applyAlignment="1">
      <alignment vertical="center"/>
    </xf>
    <xf numFmtId="0" fontId="10" fillId="23" borderId="36" xfId="0" applyFont="1" applyFill="1" applyBorder="1" applyAlignment="1">
      <alignment vertical="center" wrapText="1"/>
    </xf>
    <xf numFmtId="0" fontId="10" fillId="2" borderId="6" xfId="0" applyFont="1" applyFill="1" applyBorder="1" applyAlignment="1">
      <alignment horizontal="center" vertical="center" wrapText="1"/>
    </xf>
    <xf numFmtId="3" fontId="0" fillId="2" borderId="6" xfId="0" applyNumberFormat="1" applyFont="1" applyFill="1" applyBorder="1" applyAlignment="1">
      <alignment horizontal="right" vertical="center"/>
    </xf>
    <xf numFmtId="0" fontId="0" fillId="2" borderId="36" xfId="0" applyFont="1" applyFill="1" applyBorder="1" applyAlignment="1">
      <alignment horizontal="right" vertical="center"/>
    </xf>
    <xf numFmtId="39" fontId="0" fillId="2" borderId="36" xfId="1" applyNumberFormat="1" applyFont="1" applyFill="1" applyBorder="1" applyAlignment="1">
      <alignment vertical="center"/>
    </xf>
    <xf numFmtId="3" fontId="0" fillId="2" borderId="6" xfId="1" applyNumberFormat="1" applyFont="1" applyFill="1" applyBorder="1" applyAlignment="1">
      <alignment vertical="center"/>
    </xf>
    <xf numFmtId="0" fontId="0" fillId="2" borderId="6" xfId="0" applyFill="1" applyBorder="1" applyAlignment="1">
      <alignment wrapText="1"/>
    </xf>
    <xf numFmtId="9" fontId="0" fillId="2" borderId="6" xfId="2" applyFont="1" applyFill="1" applyBorder="1" applyAlignment="1">
      <alignment horizontal="center"/>
    </xf>
    <xf numFmtId="0" fontId="0" fillId="2" borderId="6" xfId="0" applyFill="1" applyBorder="1" applyAlignment="1">
      <alignment horizontal="right"/>
    </xf>
    <xf numFmtId="0" fontId="29" fillId="0" borderId="0" xfId="0" applyFont="1" applyFill="1" applyBorder="1" applyAlignment="1">
      <alignment horizontal="center" vertical="center"/>
    </xf>
    <xf numFmtId="0" fontId="24" fillId="0" borderId="0" xfId="0" applyFont="1" applyFill="1" applyAlignment="1">
      <alignment vertical="center"/>
    </xf>
    <xf numFmtId="0" fontId="29" fillId="0" borderId="0" xfId="0" applyFont="1" applyFill="1" applyAlignment="1">
      <alignment vertical="center"/>
    </xf>
    <xf numFmtId="2" fontId="0" fillId="0" borderId="0" xfId="0" applyNumberFormat="1" applyFill="1" applyBorder="1"/>
    <xf numFmtId="0" fontId="0" fillId="2" borderId="0" xfId="0" applyFill="1" applyBorder="1" applyAlignment="1">
      <alignment vertical="center" wrapText="1"/>
    </xf>
    <xf numFmtId="2" fontId="0" fillId="2" borderId="0" xfId="0" applyNumberFormat="1" applyFill="1" applyBorder="1" applyAlignment="1">
      <alignment horizontal="right" vertical="center"/>
    </xf>
    <xf numFmtId="0" fontId="32"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43" fillId="2" borderId="6" xfId="0" applyFont="1" applyFill="1" applyBorder="1" applyAlignment="1">
      <alignment vertical="top" wrapText="1"/>
    </xf>
    <xf numFmtId="0" fontId="45" fillId="2" borderId="6" xfId="0" applyFont="1" applyFill="1" applyBorder="1" applyAlignment="1">
      <alignment horizontal="left" vertical="center" wrapText="1"/>
    </xf>
    <xf numFmtId="0" fontId="43" fillId="2" borderId="6" xfId="0" applyFont="1" applyFill="1" applyBorder="1" applyAlignment="1">
      <alignment horizontal="left" vertical="center" wrapText="1"/>
    </xf>
    <xf numFmtId="4" fontId="44" fillId="2" borderId="6" xfId="0" applyNumberFormat="1" applyFont="1" applyFill="1" applyBorder="1" applyAlignment="1">
      <alignment horizontal="center" vertical="center"/>
    </xf>
    <xf numFmtId="4" fontId="0" fillId="2" borderId="6" xfId="0" applyNumberFormat="1" applyFill="1" applyBorder="1" applyAlignment="1">
      <alignment vertical="center"/>
    </xf>
    <xf numFmtId="4" fontId="0" fillId="2" borderId="6" xfId="0" applyNumberFormat="1" applyFill="1" applyBorder="1" applyAlignment="1">
      <alignment horizontal="center" vertical="center"/>
    </xf>
    <xf numFmtId="10" fontId="0" fillId="2" borderId="6" xfId="2" applyNumberFormat="1" applyFont="1" applyFill="1" applyBorder="1" applyAlignment="1">
      <alignment vertical="center"/>
    </xf>
    <xf numFmtId="0" fontId="53" fillId="21" borderId="24" xfId="0" applyFont="1" applyFill="1" applyBorder="1" applyAlignment="1">
      <alignment vertical="center"/>
    </xf>
    <xf numFmtId="0" fontId="53" fillId="21" borderId="25" xfId="0" applyFont="1" applyFill="1" applyBorder="1" applyAlignment="1">
      <alignment horizontal="center" vertical="center"/>
    </xf>
    <xf numFmtId="0" fontId="53" fillId="21" borderId="25" xfId="0" applyFont="1" applyFill="1" applyBorder="1" applyAlignment="1">
      <alignment vertical="center" wrapText="1"/>
    </xf>
    <xf numFmtId="0" fontId="53" fillId="21" borderId="26" xfId="0" applyFont="1" applyFill="1" applyBorder="1" applyAlignment="1">
      <alignment vertical="center" wrapText="1"/>
    </xf>
    <xf numFmtId="10" fontId="44" fillId="2" borderId="6" xfId="2" applyNumberFormat="1" applyFont="1" applyFill="1" applyBorder="1" applyAlignment="1">
      <alignment horizontal="right" vertical="center" wrapText="1"/>
    </xf>
    <xf numFmtId="4" fontId="44" fillId="2" borderId="6" xfId="0" applyNumberFormat="1" applyFont="1" applyFill="1" applyBorder="1" applyAlignment="1">
      <alignment horizontal="right" vertical="center" wrapText="1"/>
    </xf>
    <xf numFmtId="0" fontId="46" fillId="21" borderId="0" xfId="0" applyFont="1" applyFill="1" applyAlignment="1">
      <alignment horizontal="left" vertical="center" wrapText="1"/>
    </xf>
    <xf numFmtId="3" fontId="1" fillId="2" borderId="6" xfId="0" applyNumberFormat="1" applyFont="1" applyFill="1" applyBorder="1" applyAlignment="1">
      <alignment horizontal="right" vertical="center" wrapText="1"/>
    </xf>
    <xf numFmtId="172" fontId="1" fillId="2" borderId="6" xfId="2" applyNumberFormat="1" applyFont="1" applyFill="1" applyBorder="1" applyAlignment="1">
      <alignment horizontal="right" vertical="center" wrapText="1"/>
    </xf>
    <xf numFmtId="0" fontId="10" fillId="23" borderId="33" xfId="0" applyFont="1" applyFill="1" applyBorder="1" applyAlignment="1">
      <alignment vertical="center" wrapText="1"/>
    </xf>
    <xf numFmtId="0" fontId="10" fillId="23" borderId="35" xfId="0" applyFont="1" applyFill="1" applyBorder="1" applyAlignment="1">
      <alignment vertical="center" wrapText="1"/>
    </xf>
    <xf numFmtId="0" fontId="42" fillId="2" borderId="33" xfId="0" applyFont="1" applyFill="1" applyBorder="1" applyAlignment="1">
      <alignment vertical="center" wrapText="1"/>
    </xf>
    <xf numFmtId="0" fontId="42" fillId="2" borderId="35" xfId="0" applyFont="1" applyFill="1" applyBorder="1" applyAlignment="1">
      <alignment vertical="center" wrapText="1"/>
    </xf>
    <xf numFmtId="0" fontId="42" fillId="2" borderId="36" xfId="0" applyFont="1" applyFill="1" applyBorder="1" applyAlignment="1">
      <alignment vertical="center" wrapText="1"/>
    </xf>
    <xf numFmtId="0" fontId="0" fillId="2" borderId="36" xfId="0" applyFill="1" applyBorder="1" applyAlignment="1"/>
    <xf numFmtId="9" fontId="0" fillId="2" borderId="6" xfId="0" applyNumberFormat="1" applyFill="1" applyBorder="1"/>
    <xf numFmtId="165" fontId="0" fillId="2" borderId="0" xfId="0" applyNumberFormat="1" applyFill="1"/>
    <xf numFmtId="0" fontId="24" fillId="0" borderId="0" xfId="0" applyFont="1"/>
    <xf numFmtId="0" fontId="54" fillId="5" borderId="36" xfId="0" applyFont="1" applyFill="1" applyBorder="1" applyAlignment="1">
      <alignment horizontal="left" vertical="center"/>
    </xf>
    <xf numFmtId="164" fontId="0" fillId="20" borderId="5" xfId="1" applyFont="1" applyFill="1" applyBorder="1" applyAlignment="1">
      <alignment horizontal="left" vertical="center"/>
    </xf>
    <xf numFmtId="164" fontId="0" fillId="20" borderId="6" xfId="1" applyFont="1" applyFill="1" applyBorder="1"/>
    <xf numFmtId="164" fontId="44" fillId="2" borderId="6" xfId="1" applyFont="1" applyFill="1" applyBorder="1" applyAlignment="1">
      <alignment horizontal="right" vertical="center" wrapText="1"/>
    </xf>
    <xf numFmtId="164" fontId="1" fillId="2" borderId="6" xfId="1" applyFont="1" applyFill="1" applyBorder="1" applyAlignment="1">
      <alignment horizontal="right" vertical="center"/>
    </xf>
    <xf numFmtId="164" fontId="1" fillId="2" borderId="6" xfId="1" applyNumberFormat="1" applyFont="1" applyFill="1" applyBorder="1" applyAlignment="1">
      <alignment horizontal="right" vertical="center" wrapText="1"/>
    </xf>
    <xf numFmtId="176" fontId="55" fillId="3" borderId="31" xfId="1" applyNumberFormat="1" applyFont="1" applyFill="1" applyBorder="1" applyAlignment="1">
      <alignment horizontal="center" vertical="center"/>
    </xf>
    <xf numFmtId="4" fontId="29" fillId="11" borderId="41" xfId="2" applyNumberFormat="1" applyFont="1" applyFill="1" applyBorder="1"/>
    <xf numFmtId="164" fontId="1" fillId="20" borderId="25" xfId="1" applyFill="1" applyBorder="1" applyAlignment="1">
      <alignment horizontal="center" vertical="center"/>
    </xf>
    <xf numFmtId="164" fontId="1" fillId="20" borderId="0" xfId="1" applyFill="1" applyBorder="1" applyAlignment="1">
      <alignment horizontal="center" vertical="center"/>
    </xf>
    <xf numFmtId="164" fontId="1" fillId="20" borderId="5" xfId="1" applyFill="1" applyBorder="1" applyAlignment="1">
      <alignment horizontal="center" vertical="center"/>
    </xf>
    <xf numFmtId="0" fontId="29" fillId="2" borderId="41" xfId="0" applyFont="1" applyFill="1" applyBorder="1" applyAlignment="1">
      <alignment horizontal="center" vertical="center"/>
    </xf>
    <xf numFmtId="0" fontId="29" fillId="2" borderId="40" xfId="0" applyFont="1" applyFill="1" applyBorder="1" applyAlignment="1">
      <alignment horizontal="center" vertical="center"/>
    </xf>
    <xf numFmtId="0" fontId="0" fillId="2" borderId="0" xfId="0" applyFill="1" applyBorder="1" applyAlignment="1">
      <alignment vertical="center"/>
    </xf>
    <xf numFmtId="165" fontId="44" fillId="2" borderId="6" xfId="1" applyNumberFormat="1" applyFont="1" applyFill="1" applyBorder="1" applyAlignment="1">
      <alignment horizontal="right" vertical="center" wrapText="1"/>
    </xf>
    <xf numFmtId="165" fontId="0" fillId="2" borderId="6" xfId="1" applyNumberFormat="1" applyFont="1" applyFill="1" applyBorder="1" applyAlignment="1">
      <alignment horizontal="right" vertical="center"/>
    </xf>
    <xf numFmtId="165" fontId="0" fillId="2" borderId="6" xfId="0" applyNumberFormat="1" applyFill="1" applyBorder="1" applyAlignment="1">
      <alignment vertical="center"/>
    </xf>
    <xf numFmtId="165" fontId="1" fillId="2" borderId="6" xfId="1" applyNumberFormat="1" applyFont="1" applyFill="1" applyBorder="1" applyAlignment="1">
      <alignment horizontal="right" vertical="center"/>
    </xf>
    <xf numFmtId="165" fontId="0" fillId="20" borderId="6" xfId="1" applyNumberFormat="1" applyFont="1" applyFill="1" applyBorder="1" applyAlignment="1">
      <alignment horizontal="right" vertical="center"/>
    </xf>
    <xf numFmtId="165" fontId="0" fillId="20" borderId="6" xfId="1" applyNumberFormat="1" applyFont="1" applyFill="1" applyBorder="1"/>
    <xf numFmtId="4" fontId="0" fillId="2" borderId="6" xfId="0" applyNumberFormat="1" applyFill="1" applyBorder="1"/>
    <xf numFmtId="0" fontId="20" fillId="0" borderId="0" xfId="0" applyFont="1" applyAlignment="1">
      <alignment horizontal="left" wrapText="1"/>
    </xf>
    <xf numFmtId="0" fontId="0" fillId="2" borderId="6" xfId="0" applyFill="1" applyBorder="1" applyAlignment="1">
      <alignment horizontal="center" vertical="center" wrapText="1"/>
    </xf>
    <xf numFmtId="0" fontId="32" fillId="22" borderId="6" xfId="0" applyFont="1" applyFill="1" applyBorder="1" applyAlignment="1">
      <alignment horizontal="center" vertical="center"/>
    </xf>
    <xf numFmtId="165" fontId="35" fillId="5" borderId="24" xfId="1" applyNumberFormat="1" applyFont="1" applyFill="1" applyBorder="1" applyAlignment="1">
      <alignment vertical="top"/>
    </xf>
    <xf numFmtId="165" fontId="35" fillId="5" borderId="25" xfId="1" applyNumberFormat="1" applyFont="1" applyFill="1" applyBorder="1" applyAlignment="1">
      <alignment vertical="top"/>
    </xf>
    <xf numFmtId="165" fontId="35" fillId="5" borderId="26" xfId="1" applyNumberFormat="1" applyFont="1" applyFill="1" applyBorder="1" applyAlignment="1">
      <alignment vertical="top"/>
    </xf>
    <xf numFmtId="165" fontId="35" fillId="5" borderId="27" xfId="1" applyNumberFormat="1" applyFont="1" applyFill="1" applyBorder="1" applyAlignment="1">
      <alignment vertical="top"/>
    </xf>
    <xf numFmtId="165" fontId="35" fillId="5" borderId="0" xfId="1" applyNumberFormat="1" applyFont="1" applyFill="1" applyAlignment="1">
      <alignment vertical="top"/>
    </xf>
    <xf numFmtId="165" fontId="35" fillId="5" borderId="28" xfId="1" applyNumberFormat="1" applyFont="1" applyFill="1" applyBorder="1" applyAlignment="1">
      <alignment vertical="top"/>
    </xf>
    <xf numFmtId="165" fontId="35" fillId="5" borderId="29" xfId="1" applyNumberFormat="1" applyFont="1" applyFill="1" applyBorder="1" applyAlignment="1">
      <alignment vertical="top"/>
    </xf>
    <xf numFmtId="165" fontId="35" fillId="5" borderId="5" xfId="1" applyNumberFormat="1" applyFont="1" applyFill="1" applyBorder="1" applyAlignment="1">
      <alignment vertical="top"/>
    </xf>
    <xf numFmtId="165" fontId="35" fillId="5" borderId="30" xfId="1" applyNumberFormat="1" applyFont="1" applyFill="1" applyBorder="1" applyAlignment="1">
      <alignment vertical="top"/>
    </xf>
    <xf numFmtId="0" fontId="23" fillId="6" borderId="0" xfId="0" applyFont="1" applyFill="1" applyAlignment="1">
      <alignment horizontal="center" vertical="center"/>
    </xf>
    <xf numFmtId="165" fontId="35" fillId="5" borderId="24" xfId="1" applyNumberFormat="1" applyFont="1" applyFill="1" applyBorder="1" applyAlignment="1">
      <alignment horizontal="center" vertical="center"/>
    </xf>
    <xf numFmtId="165" fontId="35" fillId="5" borderId="25" xfId="1" applyNumberFormat="1" applyFont="1" applyFill="1" applyBorder="1" applyAlignment="1">
      <alignment horizontal="center" vertical="center"/>
    </xf>
    <xf numFmtId="165" fontId="35" fillId="5" borderId="26" xfId="1" applyNumberFormat="1" applyFont="1" applyFill="1" applyBorder="1" applyAlignment="1">
      <alignment horizontal="center" vertical="center"/>
    </xf>
    <xf numFmtId="165" fontId="35" fillId="5" borderId="27" xfId="1" applyNumberFormat="1" applyFont="1" applyFill="1" applyBorder="1" applyAlignment="1">
      <alignment horizontal="center" vertical="center"/>
    </xf>
    <xf numFmtId="165" fontId="35" fillId="5" borderId="0" xfId="1" applyNumberFormat="1" applyFont="1" applyFill="1" applyBorder="1" applyAlignment="1">
      <alignment horizontal="center" vertical="center"/>
    </xf>
    <xf numFmtId="165" fontId="35" fillId="5" borderId="28" xfId="1" applyNumberFormat="1" applyFont="1" applyFill="1" applyBorder="1" applyAlignment="1">
      <alignment horizontal="center" vertical="center"/>
    </xf>
    <xf numFmtId="165" fontId="35" fillId="5" borderId="29" xfId="1" applyNumberFormat="1" applyFont="1" applyFill="1" applyBorder="1" applyAlignment="1">
      <alignment horizontal="center" vertical="center"/>
    </xf>
    <xf numFmtId="165" fontId="35" fillId="5" borderId="5" xfId="1" applyNumberFormat="1" applyFont="1" applyFill="1" applyBorder="1" applyAlignment="1">
      <alignment horizontal="center" vertical="center"/>
    </xf>
    <xf numFmtId="165" fontId="35" fillId="5" borderId="30" xfId="1" applyNumberFormat="1" applyFont="1" applyFill="1" applyBorder="1" applyAlignment="1">
      <alignment horizontal="center" vertical="center"/>
    </xf>
    <xf numFmtId="0" fontId="40" fillId="22" borderId="40" xfId="0" applyFont="1" applyFill="1" applyBorder="1" applyAlignment="1">
      <alignment horizontal="left" vertical="center"/>
    </xf>
    <xf numFmtId="0" fontId="40" fillId="22" borderId="0" xfId="0" applyFont="1" applyFill="1" applyBorder="1" applyAlignment="1">
      <alignment horizontal="left" vertical="center"/>
    </xf>
    <xf numFmtId="0" fontId="40" fillId="22" borderId="41" xfId="0" applyFont="1" applyFill="1" applyBorder="1" applyAlignment="1">
      <alignment horizontal="left" vertical="center"/>
    </xf>
    <xf numFmtId="0" fontId="2" fillId="5" borderId="0" xfId="0" applyFont="1" applyFill="1" applyAlignment="1">
      <alignment horizontal="left" vertical="center" wrapText="1"/>
    </xf>
    <xf numFmtId="6" fontId="27" fillId="12" borderId="6" xfId="0" applyNumberFormat="1" applyFont="1" applyFill="1" applyBorder="1" applyAlignment="1">
      <alignment horizontal="left" wrapText="1"/>
    </xf>
    <xf numFmtId="6" fontId="27" fillId="12" borderId="0" xfId="0" applyNumberFormat="1" applyFont="1" applyFill="1" applyAlignment="1">
      <alignment horizontal="left" wrapText="1"/>
    </xf>
    <xf numFmtId="165" fontId="0" fillId="2" borderId="6" xfId="0" applyNumberFormat="1" applyFill="1" applyBorder="1" applyAlignment="1">
      <alignment horizontal="right"/>
    </xf>
  </cellXfs>
  <cellStyles count="31">
    <cellStyle name="Comma" xfId="1" builtinId="3"/>
    <cellStyle name="Comma [0] 2" xfId="21" xr:uid="{00000000-0005-0000-0000-000001000000}"/>
    <cellStyle name="Comma 2" xfId="3" xr:uid="{00000000-0005-0000-0000-000002000000}"/>
    <cellStyle name="Comma 2 2" xfId="8" xr:uid="{00000000-0005-0000-0000-000003000000}"/>
    <cellStyle name="Comma 2 3" xfId="13" xr:uid="{00000000-0005-0000-0000-000004000000}"/>
    <cellStyle name="Comma 2 4" xfId="28" xr:uid="{00000000-0005-0000-0000-000005000000}"/>
    <cellStyle name="Comma 3" xfId="5" xr:uid="{00000000-0005-0000-0000-000006000000}"/>
    <cellStyle name="Comma 4" xfId="7" xr:uid="{00000000-0005-0000-0000-000007000000}"/>
    <cellStyle name="Comma 5" xfId="18" xr:uid="{00000000-0005-0000-0000-000008000000}"/>
    <cellStyle name="Comma 6" xfId="29" xr:uid="{00000000-0005-0000-0000-000009000000}"/>
    <cellStyle name="Comma 8" xfId="25" xr:uid="{00000000-0005-0000-0000-00000A000000}"/>
    <cellStyle name="Currency 2" xfId="17" xr:uid="{00000000-0005-0000-0000-00000B000000}"/>
    <cellStyle name="Currency 3" xfId="6" xr:uid="{00000000-0005-0000-0000-00000C000000}"/>
    <cellStyle name="Currency 4" xfId="23" xr:uid="{00000000-0005-0000-0000-00000D000000}"/>
    <cellStyle name="Hyperlink" xfId="26" builtinId="8"/>
    <cellStyle name="Normal" xfId="0" builtinId="0"/>
    <cellStyle name="Normal 13 2" xfId="10" xr:uid="{00000000-0005-0000-0000-000010000000}"/>
    <cellStyle name="Normal 16" xfId="24" xr:uid="{00000000-0005-0000-0000-000011000000}"/>
    <cellStyle name="Normal 2" xfId="11" xr:uid="{00000000-0005-0000-0000-000012000000}"/>
    <cellStyle name="Normal 2 2" xfId="12" xr:uid="{00000000-0005-0000-0000-000013000000}"/>
    <cellStyle name="Normal 2 3" xfId="9" xr:uid="{00000000-0005-0000-0000-000014000000}"/>
    <cellStyle name="Normal 2 4" xfId="27" xr:uid="{00000000-0005-0000-0000-000015000000}"/>
    <cellStyle name="Normal 3" xfId="4" xr:uid="{00000000-0005-0000-0000-000016000000}"/>
    <cellStyle name="Normal 3 2" xfId="30" xr:uid="{00000000-0005-0000-0000-000017000000}"/>
    <cellStyle name="Normal 4" xfId="16" xr:uid="{00000000-0005-0000-0000-000018000000}"/>
    <cellStyle name="Normal 5" xfId="22" xr:uid="{00000000-0005-0000-0000-000019000000}"/>
    <cellStyle name="Percent" xfId="2" builtinId="5"/>
    <cellStyle name="Percent 2" xfId="14" xr:uid="{00000000-0005-0000-0000-00001B000000}"/>
    <cellStyle name="Percent 2 2" xfId="20" xr:uid="{00000000-0005-0000-0000-00001C000000}"/>
    <cellStyle name="Percent 3" xfId="15" xr:uid="{00000000-0005-0000-0000-00001D000000}"/>
    <cellStyle name="Percent 4" xfId="19" xr:uid="{00000000-0005-0000-0000-00001E000000}"/>
  </cellStyles>
  <dxfs count="18">
    <dxf>
      <fill>
        <patternFill>
          <bgColor theme="8" tint="0.7999816888943144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patternFill>
      </fill>
    </dxf>
    <dxf>
      <fill>
        <patternFill>
          <bgColor theme="8" tint="0.79998168889431442"/>
        </patternFill>
      </fill>
    </dxf>
  </dxfs>
  <tableStyles count="0" defaultTableStyle="TableStyleMedium9" defaultPivotStyle="PivotStyleLight16"/>
  <colors>
    <mruColors>
      <color rgb="FF006E7A"/>
      <color rgb="FFFFFF99"/>
      <color rgb="FF92A43B"/>
      <color rgb="FFFFFFCC"/>
      <color rgb="FF6EA47A"/>
      <color rgb="FFFFCCCC"/>
      <color rgb="FF99FFCC"/>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Prediction_US_Rate!$V$5</c:f>
              <c:strCache>
                <c:ptCount val="1"/>
                <c:pt idx="0">
                  <c:v>Average usage rate</c:v>
                </c:pt>
              </c:strCache>
            </c:strRef>
          </c:tx>
          <c:spPr>
            <a:ln w="28575" cap="rnd">
              <a:solidFill>
                <a:schemeClr val="accent1"/>
              </a:solidFill>
              <a:round/>
            </a:ln>
            <a:effectLst/>
          </c:spPr>
          <c:marker>
            <c:symbol val="none"/>
          </c:marker>
          <c:cat>
            <c:numRef>
              <c:f>Prediction_US_Rate!$R$6:$R$19</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numCache>
            </c:numRef>
          </c:cat>
          <c:val>
            <c:numRef>
              <c:f>Prediction_US_Rate!$V$6:$V$19</c:f>
              <c:numCache>
                <c:formatCode>0%</c:formatCode>
                <c:ptCount val="14"/>
                <c:pt idx="0">
                  <c:v>1</c:v>
                </c:pt>
                <c:pt idx="1">
                  <c:v>0.99524631013992715</c:v>
                </c:pt>
                <c:pt idx="2">
                  <c:v>0.9591615603048872</c:v>
                </c:pt>
                <c:pt idx="3">
                  <c:v>0.91399954369153547</c:v>
                </c:pt>
                <c:pt idx="4">
                  <c:v>0.86712953908338219</c:v>
                </c:pt>
                <c:pt idx="5">
                  <c:v>0.85389696709409579</c:v>
                </c:pt>
                <c:pt idx="6">
                  <c:v>0.8065166010129432</c:v>
                </c:pt>
                <c:pt idx="7">
                  <c:v>0.80211188204683437</c:v>
                </c:pt>
                <c:pt idx="8">
                  <c:v>0.7419472384225998</c:v>
                </c:pt>
                <c:pt idx="9">
                  <c:v>0.67196313950887088</c:v>
                </c:pt>
                <c:pt idx="10">
                  <c:v>0.62089207602383745</c:v>
                </c:pt>
                <c:pt idx="11">
                  <c:v>0.57021036506134504</c:v>
                </c:pt>
                <c:pt idx="12">
                  <c:v>0.52273759164382028</c:v>
                </c:pt>
                <c:pt idx="13">
                  <c:v>0.43972587679114589</c:v>
                </c:pt>
              </c:numCache>
            </c:numRef>
          </c:val>
          <c:smooth val="0"/>
          <c:extLst>
            <c:ext xmlns:c16="http://schemas.microsoft.com/office/drawing/2014/chart" uri="{C3380CC4-5D6E-409C-BE32-E72D297353CC}">
              <c16:uniqueId val="{00000000-4FB4-4849-A2C8-CB34F550C700}"/>
            </c:ext>
          </c:extLst>
        </c:ser>
        <c:dLbls>
          <c:showLegendKey val="0"/>
          <c:showVal val="0"/>
          <c:showCatName val="0"/>
          <c:showSerName val="0"/>
          <c:showPercent val="0"/>
          <c:showBubbleSize val="0"/>
        </c:dLbls>
        <c:smooth val="0"/>
        <c:axId val="731097104"/>
        <c:axId val="731095464"/>
      </c:lineChart>
      <c:catAx>
        <c:axId val="7310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095464"/>
        <c:crosses val="autoZero"/>
        <c:auto val="1"/>
        <c:lblAlgn val="ctr"/>
        <c:lblOffset val="100"/>
        <c:noMultiLvlLbl val="0"/>
      </c:catAx>
      <c:valAx>
        <c:axId val="731095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097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214313</xdr:colOff>
      <xdr:row>0</xdr:row>
      <xdr:rowOff>111126</xdr:rowOff>
    </xdr:from>
    <xdr:to>
      <xdr:col>1</xdr:col>
      <xdr:colOff>420687</xdr:colOff>
      <xdr:row>5</xdr:row>
      <xdr:rowOff>33492</xdr:rowOff>
    </xdr:to>
    <xdr:pic>
      <xdr:nvPicPr>
        <xdr:cNvPr id="3" name="Picture 2">
          <a:extLst>
            <a:ext uri="{FF2B5EF4-FFF2-40B4-BE49-F238E27FC236}">
              <a16:creationId xmlns:a16="http://schemas.microsoft.com/office/drawing/2014/main" id="{38B461F5-5003-4F55-8554-0451F433D2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13" y="111126"/>
          <a:ext cx="644524" cy="874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67235</xdr:colOff>
      <xdr:row>5</xdr:row>
      <xdr:rowOff>33617</xdr:rowOff>
    </xdr:from>
    <xdr:to>
      <xdr:col>2</xdr:col>
      <xdr:colOff>4056530</xdr:colOff>
      <xdr:row>5</xdr:row>
      <xdr:rowOff>270458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378323" y="986117"/>
          <a:ext cx="3989295" cy="236841"/>
        </a:xfrm>
        <a:prstGeom prst="rect">
          <a:avLst/>
        </a:prstGeom>
      </xdr:spPr>
    </xdr:pic>
    <xdr:clientData/>
  </xdr:twoCellAnchor>
  <xdr:twoCellAnchor editAs="oneCell">
    <xdr:from>
      <xdr:col>1</xdr:col>
      <xdr:colOff>78441</xdr:colOff>
      <xdr:row>31</xdr:row>
      <xdr:rowOff>44824</xdr:rowOff>
    </xdr:from>
    <xdr:to>
      <xdr:col>2</xdr:col>
      <xdr:colOff>2017060</xdr:colOff>
      <xdr:row>32</xdr:row>
      <xdr:rowOff>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212912" y="22759148"/>
          <a:ext cx="3115236" cy="313764"/>
        </a:xfrm>
        <a:prstGeom prst="rect">
          <a:avLst/>
        </a:prstGeom>
      </xdr:spPr>
    </xdr:pic>
    <xdr:clientData/>
  </xdr:twoCellAnchor>
  <xdr:twoCellAnchor editAs="oneCell">
    <xdr:from>
      <xdr:col>2</xdr:col>
      <xdr:colOff>145679</xdr:colOff>
      <xdr:row>6</xdr:row>
      <xdr:rowOff>403412</xdr:rowOff>
    </xdr:from>
    <xdr:to>
      <xdr:col>2</xdr:col>
      <xdr:colOff>4250441</xdr:colOff>
      <xdr:row>7</xdr:row>
      <xdr:rowOff>570291</xdr:rowOff>
    </xdr:to>
    <xdr:pic>
      <xdr:nvPicPr>
        <xdr:cNvPr id="5" name="Picture 4">
          <a:extLst>
            <a:ext uri="{FF2B5EF4-FFF2-40B4-BE49-F238E27FC236}">
              <a16:creationId xmlns:a16="http://schemas.microsoft.com/office/drawing/2014/main" id="{99652196-FDE2-4B5B-A8EA-124AEDCADBE1}"/>
            </a:ext>
          </a:extLst>
        </xdr:cNvPr>
        <xdr:cNvPicPr>
          <a:picLocks noChangeAspect="1"/>
        </xdr:cNvPicPr>
      </xdr:nvPicPr>
      <xdr:blipFill>
        <a:blip xmlns:r="http://schemas.openxmlformats.org/officeDocument/2006/relationships" r:embed="rId3"/>
        <a:stretch>
          <a:fillRect/>
        </a:stretch>
      </xdr:blipFill>
      <xdr:spPr>
        <a:xfrm>
          <a:off x="1456767" y="1703294"/>
          <a:ext cx="4104762" cy="7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76200</xdr:colOff>
      <xdr:row>19</xdr:row>
      <xdr:rowOff>314325</xdr:rowOff>
    </xdr:from>
    <xdr:to>
      <xdr:col>24</xdr:col>
      <xdr:colOff>342900</xdr:colOff>
      <xdr:row>34</xdr:row>
      <xdr:rowOff>9525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1.50/Projects/A/Clients/PLN/PLN%20Budget/PLN%20budget%20forms/Lk200312-02-03-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2.168.1.50/Projects/Volumes/NURUL%20JOE/LKSEM2001PJ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orking_HH\_KfW\_CEDAC\Final%20Report\CashFlow012001Anggara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kRp"/>
      <sheetName val="PkVal"/>
      <sheetName val="PkJtRp"/>
      <sheetName val="PkJtVal"/>
      <sheetName val="ByDkpRp"/>
      <sheetName val="ByDkpVal"/>
      <sheetName val="ByDkpJtRp"/>
      <sheetName val="ByDkpJtVal"/>
      <sheetName val="ByPinjRp"/>
      <sheetName val="ByPinjVal"/>
      <sheetName val="Li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23"/>
      <sheetName val="Link"/>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hDeb00"/>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Chanvibol Meng" id="{B9E72109-6AEF-4F82-B626-D402A1F79A20}" userId="S::v.meng@nexusfordevelopment.org::04c419ec-399b-48c4-8810-f9285a7fdd2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1" dT="2021-04-07T04:07:30.63" personId="{B9E72109-6AEF-4F82-B626-D402A1F79A20}" id="{F3767079-5E6D-492E-8A66-A1C6080719A1}">
    <text>See PDD, ER calculaiton sheet.</text>
  </threadedComment>
  <threadedComment ref="E24" dT="2021-08-12T10:42:27.66" personId="{B9E72109-6AEF-4F82-B626-D402A1F79A20}" id="{277077A0-FE23-4EFD-ADFB-BEE25703904F}">
    <text>4361 units sold from 19 to 31 Dec 2018 which is included from this MP2</text>
  </threadedComment>
  <threadedComment ref="F24" dT="2021-08-12T10:43:47.32" personId="{B9E72109-6AEF-4F82-B626-D402A1F79A20}" id="{ED06A7D2-65B7-4B6B-9542-7A1B7AFAF64A}">
    <text>430 unit sold from 1 to 18 Dec 2015 and 4361 unit sold from 19 to 31 Dec 2018 which are excluded in this MP1.</text>
  </threadedComment>
  <threadedComment ref="T30" dT="2021-04-07T03:08:17.03" personId="{B9E72109-6AEF-4F82-B626-D402A1F79A20}" id="{BCAA3284-3A7D-4EF1-A26D-9F8CD072F148}">
    <text>Based PDD page 24, the ER from 19 Dec 2018- 31 Dec 2020 = (14,541/(12*31))*13+20,080 + (27543-((27543/(12*31))*13))</text>
  </threadedComment>
</ThreadedComments>
</file>

<file path=xl/threadedComments/threadedComment2.xml><?xml version="1.0" encoding="utf-8"?>
<ThreadedComments xmlns="http://schemas.microsoft.com/office/spreadsheetml/2018/threadedcomments" xmlns:x="http://schemas.openxmlformats.org/spreadsheetml/2006/main">
  <threadedComment ref="E110" dT="2021-02-18T07:12:24.92" personId="{B9E72109-6AEF-4F82-B626-D402A1F79A20}" id="{9C8BD958-E6E8-4989-8D14-BE9E79B6F105}">
    <text>Added 4361 Unit sold from 19 to 31 Dec 2018.</text>
  </threadedComment>
  <threadedComment ref="E179" dT="2021-03-29T07:39:53.81" personId="{B9E72109-6AEF-4F82-B626-D402A1F79A20}" id="{9A2CD703-A163-4AD8-B833-7051B7D31813}">
    <text>Unit in operation  (Including usage rate and passed water quality) = Unit sold per month * usage rate * WQpassedWHO</text>
  </threadedComment>
  <threadedComment ref="E180" dT="2021-03-29T07:40:33.56" personId="{B9E72109-6AEF-4F82-B626-D402A1F79A20}" id="{9938CC6C-919C-4112-B1A7-E9850BD319C7}">
    <text>Chanvibol Meng:
=Unit in operation * #PP/HH</text>
  </threadedComment>
  <threadedComment ref="E181" dT="2021-03-29T07:41:09.88" personId="{B9E72109-6AEF-4F82-B626-D402A1F79A20}" id="{5D87900D-0E6B-4200-9353-D30C449F08CD}">
    <text>=#People using CWF per month * Quantity of water drink per day * # of day per month</text>
  </threadedComment>
  <threadedComment ref="E182" dT="2021-03-29T15:02:31.76" personId="{B9E72109-6AEF-4F82-B626-D402A1F79A20}" id="{2B7D3F24-B67A-4745-9DD6-D34EA1914625}">
    <text>= (Amount clean water drink per month * Energy require to boil 1 litre of water* Percentage of people using wood/charcoal)/NCV of wood</text>
  </threadedComment>
  <threadedComment ref="E183" dT="2021-03-29T15:02:48.55" personId="{B9E72109-6AEF-4F82-B626-D402A1F79A20}" id="{7B987BDD-7E61-4446-906A-FE3D2DE8800A}">
    <text>= (Amount clean water drink per month * Energy require to boil 1 litre of water* Percentage of people using wood/charcoal)/NCV of LPG/Karosen</text>
  </threadedComment>
  <threadedComment ref="E191" dT="2021-03-30T07:26:35.69" personId="{B9E72109-6AEF-4F82-B626-D402A1F79A20}" id="{2605510C-0159-45F2-98FE-E45162B5DAAE}">
    <text>[(Amount of wood save/converting factor of biomass from m3 to tonne)* fNRBy /Growth stock in forest ].</text>
  </threadedComment>
</ThreadedComments>
</file>

<file path=xl/threadedComments/threadedComment3.xml><?xml version="1.0" encoding="utf-8"?>
<ThreadedComments xmlns="http://schemas.microsoft.com/office/spreadsheetml/2018/threadedcomments" xmlns:x="http://schemas.openxmlformats.org/spreadsheetml/2006/main">
  <threadedComment ref="D52" dT="2021-08-12T10:39:14.58" personId="{B9E72109-6AEF-4F82-B626-D402A1F79A20}" id="{1045FC23-4097-4025-9597-67131ABBC0CD}">
    <text>430 unit sold from 1st-18th Dec; 50 unit sold from 19-31Dec.</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00B0F0"/>
  </sheetPr>
  <dimension ref="B1:H20"/>
  <sheetViews>
    <sheetView workbookViewId="0"/>
  </sheetViews>
  <sheetFormatPr defaultColWidth="9.28515625" defaultRowHeight="15" x14ac:dyDescent="0.25"/>
  <cols>
    <col min="1" max="1" width="1.28515625" style="25" customWidth="1"/>
    <col min="2" max="2" width="7" style="25" customWidth="1"/>
    <col min="3" max="3" width="45.7109375" style="25" customWidth="1"/>
    <col min="4" max="4" width="21.7109375" style="16" customWidth="1"/>
    <col min="6" max="6" width="76.28515625" customWidth="1"/>
    <col min="7" max="16384" width="9.28515625" style="25"/>
  </cols>
  <sheetData>
    <row r="1" spans="2:8" x14ac:dyDescent="0.25">
      <c r="B1" s="18" t="s">
        <v>0</v>
      </c>
      <c r="C1" s="18"/>
      <c r="D1" s="26"/>
    </row>
    <row r="2" spans="2:8" ht="12.75" customHeight="1" x14ac:dyDescent="0.25">
      <c r="B2" s="27" t="s">
        <v>1</v>
      </c>
      <c r="C2" s="19"/>
      <c r="D2" s="28"/>
    </row>
    <row r="3" spans="2:8" ht="19.5" customHeight="1" x14ac:dyDescent="0.25">
      <c r="B3" s="29" t="s">
        <v>2</v>
      </c>
      <c r="C3" s="19" t="s">
        <v>3</v>
      </c>
      <c r="D3" s="32">
        <f>D4/(D4+D5)</f>
        <v>0.6484930668086486</v>
      </c>
    </row>
    <row r="4" spans="2:8" x14ac:dyDescent="0.25">
      <c r="B4" s="19" t="s">
        <v>4</v>
      </c>
      <c r="C4" s="19" t="s">
        <v>5</v>
      </c>
      <c r="D4" s="30">
        <f>+D20</f>
        <v>56027207</v>
      </c>
    </row>
    <row r="5" spans="2:8" x14ac:dyDescent="0.25">
      <c r="B5" s="19" t="s">
        <v>6</v>
      </c>
      <c r="C5" s="19" t="s">
        <v>7</v>
      </c>
      <c r="D5" s="30">
        <f>+D16</f>
        <v>30368793</v>
      </c>
    </row>
    <row r="6" spans="2:8" ht="39.75" customHeight="1" x14ac:dyDescent="0.25">
      <c r="C6" s="548" t="s">
        <v>8</v>
      </c>
      <c r="D6" s="548"/>
      <c r="E6" s="548"/>
      <c r="F6" s="548"/>
      <c r="G6" s="548"/>
      <c r="H6" s="548"/>
    </row>
    <row r="7" spans="2:8" x14ac:dyDescent="0.25">
      <c r="C7" s="25" t="s">
        <v>9</v>
      </c>
      <c r="D7" s="16">
        <v>47236000</v>
      </c>
      <c r="E7" s="25" t="s">
        <v>10</v>
      </c>
      <c r="F7" t="s">
        <v>11</v>
      </c>
    </row>
    <row r="8" spans="2:8" x14ac:dyDescent="0.25">
      <c r="C8" s="25" t="s">
        <v>12</v>
      </c>
      <c r="D8" s="16">
        <v>3549000</v>
      </c>
      <c r="E8" s="25" t="s">
        <v>10</v>
      </c>
      <c r="F8" t="s">
        <v>11</v>
      </c>
    </row>
    <row r="9" spans="2:8" x14ac:dyDescent="0.25">
      <c r="D9" s="16">
        <v>4841000</v>
      </c>
      <c r="E9" s="25" t="s">
        <v>10</v>
      </c>
      <c r="F9" t="s">
        <v>13</v>
      </c>
    </row>
    <row r="10" spans="2:8" ht="30" x14ac:dyDescent="0.25">
      <c r="C10" s="25" t="s">
        <v>14</v>
      </c>
      <c r="D10" s="16">
        <v>10</v>
      </c>
      <c r="E10" s="25" t="s">
        <v>15</v>
      </c>
      <c r="F10" t="s">
        <v>16</v>
      </c>
    </row>
    <row r="11" spans="2:8" x14ac:dyDescent="0.25">
      <c r="D11" s="16">
        <v>4</v>
      </c>
      <c r="E11" s="25" t="s">
        <v>15</v>
      </c>
      <c r="F11" t="s">
        <v>13</v>
      </c>
    </row>
    <row r="12" spans="2:8" x14ac:dyDescent="0.25">
      <c r="D12" s="16">
        <v>13</v>
      </c>
      <c r="E12" s="25" t="s">
        <v>15</v>
      </c>
      <c r="F12" t="s">
        <v>13</v>
      </c>
    </row>
    <row r="13" spans="2:8" x14ac:dyDescent="0.25">
      <c r="C13" s="25" t="s">
        <v>17</v>
      </c>
      <c r="D13" s="16">
        <f>+D10*D8</f>
        <v>35490000</v>
      </c>
      <c r="E13" s="25" t="s">
        <v>18</v>
      </c>
      <c r="F13" t="s">
        <v>19</v>
      </c>
    </row>
    <row r="15" spans="2:8" ht="30" x14ac:dyDescent="0.25">
      <c r="C15" s="25" t="s">
        <v>20</v>
      </c>
      <c r="D15" s="31">
        <v>0.85570000000000002</v>
      </c>
      <c r="F15" t="s">
        <v>21</v>
      </c>
    </row>
    <row r="16" spans="2:8" x14ac:dyDescent="0.25">
      <c r="C16" s="25" t="s">
        <v>6</v>
      </c>
      <c r="D16" s="16">
        <f>+D15*D13</f>
        <v>30368793</v>
      </c>
      <c r="E16" s="25" t="s">
        <v>18</v>
      </c>
      <c r="F16" t="s">
        <v>22</v>
      </c>
    </row>
    <row r="18" spans="3:6" ht="30" x14ac:dyDescent="0.25">
      <c r="C18" s="25" t="s">
        <v>23</v>
      </c>
      <c r="D18" s="16">
        <v>86396000</v>
      </c>
      <c r="E18" t="s">
        <v>18</v>
      </c>
      <c r="F18" s="25" t="s">
        <v>24</v>
      </c>
    </row>
    <row r="20" spans="3:6" x14ac:dyDescent="0.25">
      <c r="C20" s="25" t="s">
        <v>4</v>
      </c>
      <c r="D20" s="16">
        <f>+D18-D16</f>
        <v>56027207</v>
      </c>
      <c r="E20" s="25" t="s">
        <v>18</v>
      </c>
      <c r="F20" t="s">
        <v>22</v>
      </c>
    </row>
  </sheetData>
  <mergeCells count="1">
    <mergeCell ref="C6:H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23"/>
  <sheetViews>
    <sheetView workbookViewId="0"/>
  </sheetViews>
  <sheetFormatPr defaultColWidth="8.85546875" defaultRowHeight="15" x14ac:dyDescent="0.25"/>
  <cols>
    <col min="3" max="3" width="5.28515625" customWidth="1"/>
    <col min="4" max="4" width="52.28515625" style="51" customWidth="1"/>
    <col min="5" max="5" width="17.140625" customWidth="1"/>
    <col min="6" max="6" width="18.7109375" customWidth="1"/>
    <col min="7" max="7" width="6" customWidth="1"/>
    <col min="8" max="8" width="45.28515625" customWidth="1"/>
    <col min="9" max="9" width="35.42578125" customWidth="1"/>
    <col min="10" max="10" width="18" customWidth="1"/>
    <col min="11" max="11" width="13.28515625" bestFit="1" customWidth="1"/>
    <col min="12" max="12" width="11.42578125" bestFit="1" customWidth="1"/>
  </cols>
  <sheetData>
    <row r="1" spans="1:12" x14ac:dyDescent="0.25">
      <c r="B1" t="s">
        <v>51</v>
      </c>
      <c r="F1" s="134" t="s">
        <v>213</v>
      </c>
      <c r="G1" s="134" t="s">
        <v>51</v>
      </c>
      <c r="H1" t="str">
        <f>G1&amp;" (Total safe water supplied (liters)"</f>
        <v>MP1 (Total safe water supplied (liters)</v>
      </c>
      <c r="I1" s="47" t="e">
        <f>SUMIF(#REF!,G1,#REF!)</f>
        <v>#REF!</v>
      </c>
      <c r="J1" t="s">
        <v>214</v>
      </c>
    </row>
    <row r="2" spans="1:12" x14ac:dyDescent="0.25">
      <c r="B2" t="s">
        <v>52</v>
      </c>
      <c r="H2" t="str">
        <f>G1&amp;" (Average CWP unit sold and in use)"</f>
        <v>MP1 (Average CWP unit sold and in use)</v>
      </c>
      <c r="I2" s="61" t="e">
        <f>SUM(#REF!)</f>
        <v>#REF!</v>
      </c>
      <c r="J2" t="s">
        <v>83</v>
      </c>
    </row>
    <row r="3" spans="1:12" ht="21.75" customHeight="1" x14ac:dyDescent="0.4">
      <c r="B3" t="s">
        <v>53</v>
      </c>
      <c r="D3" s="59" t="s">
        <v>215</v>
      </c>
      <c r="H3" t="str">
        <f>G1&amp;" ( Total months)(01/03/2014-01/12/2017)"</f>
        <v>MP1 ( Total months)(01/03/2014-01/12/2017)</v>
      </c>
      <c r="I3">
        <f>COUNTA(#REF!)</f>
        <v>1</v>
      </c>
      <c r="J3" t="s">
        <v>216</v>
      </c>
    </row>
    <row r="4" spans="1:12" ht="19.5" x14ac:dyDescent="0.3">
      <c r="B4" t="s">
        <v>54</v>
      </c>
      <c r="D4" s="62" t="s">
        <v>217</v>
      </c>
      <c r="E4" s="63">
        <v>8318</v>
      </c>
      <c r="F4" s="64" t="s">
        <v>218</v>
      </c>
      <c r="H4" t="s">
        <v>219</v>
      </c>
      <c r="I4" s="60">
        <f>Summary!G11</f>
        <v>28879.450911375949</v>
      </c>
      <c r="J4" t="s">
        <v>220</v>
      </c>
    </row>
    <row r="5" spans="1:12" ht="18.75" customHeight="1" x14ac:dyDescent="0.25">
      <c r="A5" s="25"/>
      <c r="B5" s="25"/>
      <c r="C5" s="25"/>
      <c r="D5" s="574" t="s">
        <v>221</v>
      </c>
      <c r="E5" s="574"/>
      <c r="F5" s="65"/>
      <c r="H5" s="575" t="s">
        <v>222</v>
      </c>
      <c r="I5" s="575"/>
      <c r="J5" s="55"/>
    </row>
    <row r="6" spans="1:12" x14ac:dyDescent="0.25">
      <c r="D6" s="66" t="s">
        <v>81</v>
      </c>
      <c r="E6" s="67" t="s">
        <v>223</v>
      </c>
      <c r="F6" s="67" t="s">
        <v>83</v>
      </c>
      <c r="H6" s="54" t="s">
        <v>81</v>
      </c>
      <c r="I6" s="54" t="s">
        <v>223</v>
      </c>
      <c r="J6" s="54" t="s">
        <v>83</v>
      </c>
    </row>
    <row r="7" spans="1:12" x14ac:dyDescent="0.25">
      <c r="D7" s="64" t="s">
        <v>224</v>
      </c>
      <c r="E7" s="68" t="e">
        <f>I7/I8*E4</f>
        <v>#REF!</v>
      </c>
      <c r="F7" s="64" t="s">
        <v>83</v>
      </c>
      <c r="H7" t="s">
        <v>225</v>
      </c>
      <c r="I7" s="57" t="e">
        <f>I2/I3*12</f>
        <v>#REF!</v>
      </c>
      <c r="J7" t="s">
        <v>226</v>
      </c>
      <c r="L7" s="48"/>
    </row>
    <row r="8" spans="1:12" x14ac:dyDescent="0.25">
      <c r="D8" s="64" t="s">
        <v>227</v>
      </c>
      <c r="E8" s="68" t="e">
        <f>I9/I8*E4</f>
        <v>#REF!</v>
      </c>
      <c r="F8" s="64" t="s">
        <v>214</v>
      </c>
      <c r="H8" t="s">
        <v>228</v>
      </c>
      <c r="I8" s="61">
        <f>I4/I3*12</f>
        <v>346553.41093651135</v>
      </c>
      <c r="J8" t="s">
        <v>229</v>
      </c>
    </row>
    <row r="9" spans="1:12" x14ac:dyDescent="0.25">
      <c r="D9" s="64" t="s">
        <v>230</v>
      </c>
      <c r="E9" s="69" t="e">
        <f>I10/I8*E4</f>
        <v>#REF!</v>
      </c>
      <c r="F9" s="64" t="s">
        <v>231</v>
      </c>
      <c r="H9" t="s">
        <v>227</v>
      </c>
      <c r="I9" s="57" t="e">
        <f>I1/I3*12</f>
        <v>#REF!</v>
      </c>
      <c r="J9" t="s">
        <v>232</v>
      </c>
    </row>
    <row r="10" spans="1:12" x14ac:dyDescent="0.25">
      <c r="D10" s="64" t="s">
        <v>233</v>
      </c>
      <c r="E10" s="68" t="e">
        <f>E9*I17</f>
        <v>#REF!</v>
      </c>
      <c r="F10" s="64" t="s">
        <v>234</v>
      </c>
      <c r="H10" t="s">
        <v>230</v>
      </c>
      <c r="I10" s="58" t="e">
        <f>I7*ERInput!D21</f>
        <v>#REF!</v>
      </c>
      <c r="J10" t="s">
        <v>231</v>
      </c>
    </row>
    <row r="11" spans="1:12" x14ac:dyDescent="0.25">
      <c r="D11" s="64" t="s">
        <v>235</v>
      </c>
      <c r="E11" s="72" t="e">
        <f>(I12+I13)/I8*E4</f>
        <v>#REF!</v>
      </c>
      <c r="F11" s="64" t="s">
        <v>236</v>
      </c>
      <c r="H11" t="s">
        <v>237</v>
      </c>
      <c r="I11" s="57" t="e">
        <f>I10*I17</f>
        <v>#REF!</v>
      </c>
      <c r="J11" t="s">
        <v>234</v>
      </c>
    </row>
    <row r="12" spans="1:12" x14ac:dyDescent="0.25">
      <c r="D12" s="76" t="s">
        <v>238</v>
      </c>
      <c r="E12" s="71" t="e">
        <f>((I12/I8)*E4)/(ERInput!D49*ERInput!D50)</f>
        <v>#REF!</v>
      </c>
      <c r="F12" s="71" t="s">
        <v>239</v>
      </c>
      <c r="H12" t="s">
        <v>240</v>
      </c>
      <c r="I12" s="57" t="e">
        <f>I22/I3*12</f>
        <v>#REF!</v>
      </c>
      <c r="J12" t="s">
        <v>241</v>
      </c>
    </row>
    <row r="13" spans="1:12" x14ac:dyDescent="0.25">
      <c r="F13" s="48"/>
      <c r="H13" t="s">
        <v>242</v>
      </c>
      <c r="I13" s="58" t="e">
        <f>I23/I3*12</f>
        <v>#REF!</v>
      </c>
      <c r="J13" t="s">
        <v>241</v>
      </c>
    </row>
    <row r="14" spans="1:12" x14ac:dyDescent="0.25">
      <c r="F14" s="48"/>
      <c r="I14" s="58"/>
    </row>
    <row r="15" spans="1:12" x14ac:dyDescent="0.25">
      <c r="F15" s="48"/>
      <c r="I15" s="58"/>
    </row>
    <row r="16" spans="1:12" x14ac:dyDescent="0.25">
      <c r="E16" s="48"/>
      <c r="F16" s="48"/>
    </row>
    <row r="17" spans="5:12" x14ac:dyDescent="0.25">
      <c r="E17" s="48"/>
      <c r="H17" t="s">
        <v>243</v>
      </c>
      <c r="I17" s="56">
        <v>9.35E-2</v>
      </c>
      <c r="J17" t="s">
        <v>244</v>
      </c>
    </row>
    <row r="18" spans="5:12" x14ac:dyDescent="0.25">
      <c r="H18" t="s">
        <v>245</v>
      </c>
      <c r="I18" s="48" t="e">
        <f>I1*ERInput!D33/ERInput!D48</f>
        <v>#REF!</v>
      </c>
      <c r="J18" t="s">
        <v>246</v>
      </c>
    </row>
    <row r="19" spans="5:12" x14ac:dyDescent="0.25">
      <c r="H19" t="s">
        <v>247</v>
      </c>
      <c r="I19" s="70" t="e">
        <f>I18*(ERInput!D23+ERInput!D24)</f>
        <v>#REF!</v>
      </c>
      <c r="J19" t="s">
        <v>246</v>
      </c>
    </row>
    <row r="20" spans="5:12" x14ac:dyDescent="0.25">
      <c r="H20" t="s">
        <v>248</v>
      </c>
      <c r="I20" s="70" t="e">
        <f>I18*(ERInput!D25+ERInput!D26)</f>
        <v>#REF!</v>
      </c>
      <c r="J20" t="s">
        <v>246</v>
      </c>
      <c r="K20" s="70" t="e">
        <f>I20/ERInput!D43</f>
        <v>#REF!</v>
      </c>
      <c r="L20" t="s">
        <v>249</v>
      </c>
    </row>
    <row r="21" spans="5:12" x14ac:dyDescent="0.25">
      <c r="H21" t="s">
        <v>250</v>
      </c>
      <c r="I21" s="48" t="e">
        <f>I18-I19-I20</f>
        <v>#REF!</v>
      </c>
      <c r="J21" t="s">
        <v>246</v>
      </c>
    </row>
    <row r="22" spans="5:12" x14ac:dyDescent="0.25">
      <c r="H22" t="s">
        <v>251</v>
      </c>
      <c r="I22" s="70" t="e">
        <f>I20/ERInput!$D$43</f>
        <v>#REF!</v>
      </c>
      <c r="J22" t="s">
        <v>249</v>
      </c>
    </row>
    <row r="23" spans="5:12" x14ac:dyDescent="0.25">
      <c r="H23" t="s">
        <v>252</v>
      </c>
      <c r="I23" s="70" t="e">
        <f>I19/ERInput!D42</f>
        <v>#REF!</v>
      </c>
      <c r="J23" t="s">
        <v>249</v>
      </c>
    </row>
  </sheetData>
  <mergeCells count="2">
    <mergeCell ref="D5:E5"/>
    <mergeCell ref="H5:I5"/>
  </mergeCells>
  <conditionalFormatting sqref="D9:D10 D7:F8 H7:J7 H9:J9">
    <cfRule type="expression" dxfId="15" priority="19">
      <formula>EVEN(ROW())=ROW()</formula>
    </cfRule>
    <cfRule type="expression" dxfId="14" priority="20">
      <formula>ODD(ROW())=ROW()</formula>
    </cfRule>
  </conditionalFormatting>
  <conditionalFormatting sqref="E9:F10">
    <cfRule type="expression" dxfId="13" priority="17">
      <formula>EVEN(ROW())=ROW()</formula>
    </cfRule>
    <cfRule type="expression" dxfId="12" priority="18">
      <formula>ODD(ROW())=ROW()</formula>
    </cfRule>
  </conditionalFormatting>
  <conditionalFormatting sqref="H10:H11 H13:H15">
    <cfRule type="expression" dxfId="11" priority="13">
      <formula>EVEN(ROW())=ROW()</formula>
    </cfRule>
    <cfRule type="expression" dxfId="10" priority="14">
      <formula>ODD(ROW())=ROW()</formula>
    </cfRule>
  </conditionalFormatting>
  <conditionalFormatting sqref="I10:J15">
    <cfRule type="expression" dxfId="9" priority="11">
      <formula>EVEN(ROW())=ROW()</formula>
    </cfRule>
    <cfRule type="expression" dxfId="8" priority="12">
      <formula>ODD(ROW())=ROW()</formula>
    </cfRule>
  </conditionalFormatting>
  <conditionalFormatting sqref="H8:J8">
    <cfRule type="expression" dxfId="7" priority="7">
      <formula>EVEN(ROW())=ROW()</formula>
    </cfRule>
    <cfRule type="expression" dxfId="6" priority="8">
      <formula>ODD(ROW())=ROW()</formula>
    </cfRule>
  </conditionalFormatting>
  <conditionalFormatting sqref="H12">
    <cfRule type="expression" dxfId="5" priority="5">
      <formula>EVEN(ROW())=ROW()</formula>
    </cfRule>
    <cfRule type="expression" dxfId="4" priority="6">
      <formula>ODD(ROW())=ROW()</formula>
    </cfRule>
  </conditionalFormatting>
  <conditionalFormatting sqref="D11:F11">
    <cfRule type="expression" dxfId="3" priority="3">
      <formula>EVEN(ROW())=ROW()</formula>
    </cfRule>
    <cfRule type="expression" dxfId="2" priority="4">
      <formula>ODD(ROW())=ROW()</formula>
    </cfRule>
  </conditionalFormatting>
  <conditionalFormatting sqref="D12:F12">
    <cfRule type="expression" dxfId="1" priority="1">
      <formula>EVEN(ROW())=ROW()</formula>
    </cfRule>
    <cfRule type="expression" dxfId="0" priority="2">
      <formula>ODD(ROW())=ROW()</formula>
    </cfRule>
  </conditionalFormatting>
  <dataValidations count="1">
    <dataValidation type="list" allowBlank="1" showInputMessage="1" showErrorMessage="1" sqref="G1" xr:uid="{00000000-0002-0000-0A00-000000000000}">
      <formula1>$B$1:$B$4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sheetPr>
  <dimension ref="B7:Q21"/>
  <sheetViews>
    <sheetView topLeftCell="A7" workbookViewId="0">
      <selection activeCell="D25" sqref="D25"/>
    </sheetView>
  </sheetViews>
  <sheetFormatPr defaultColWidth="9.140625" defaultRowHeight="15" x14ac:dyDescent="0.25"/>
  <cols>
    <col min="1" max="1" width="6.42578125" style="80" customWidth="1"/>
    <col min="2" max="2" width="21.28515625" style="80" customWidth="1"/>
    <col min="3" max="16" width="9.140625" style="80"/>
    <col min="17" max="17" width="10.28515625" style="80" bestFit="1" customWidth="1"/>
    <col min="18" max="16384" width="9.140625" style="80"/>
  </cols>
  <sheetData>
    <row r="7" spans="2:17" ht="21" x14ac:dyDescent="0.25">
      <c r="B7" s="78" t="s">
        <v>25</v>
      </c>
      <c r="C7" s="78"/>
      <c r="D7" s="78"/>
      <c r="E7" s="78"/>
      <c r="F7" s="78"/>
      <c r="G7" s="78"/>
      <c r="H7" s="79"/>
      <c r="I7" s="79"/>
      <c r="J7" s="79"/>
      <c r="K7" s="79"/>
      <c r="L7" s="79"/>
      <c r="M7" s="79"/>
      <c r="N7" s="79"/>
    </row>
    <row r="8" spans="2:17" x14ac:dyDescent="0.25">
      <c r="B8" s="82" t="s">
        <v>26</v>
      </c>
      <c r="C8" s="82" t="s">
        <v>27</v>
      </c>
      <c r="D8" s="83"/>
      <c r="E8" s="83"/>
      <c r="F8" s="83"/>
      <c r="G8" s="83"/>
      <c r="H8" s="83"/>
      <c r="I8" s="83"/>
      <c r="J8" s="83"/>
      <c r="K8" s="83"/>
      <c r="L8" s="83"/>
      <c r="M8" s="83"/>
      <c r="N8" s="83"/>
    </row>
    <row r="9" spans="2:17" x14ac:dyDescent="0.25">
      <c r="B9" s="82" t="s">
        <v>28</v>
      </c>
      <c r="C9" s="82" t="s">
        <v>29</v>
      </c>
      <c r="D9" s="81"/>
      <c r="E9" s="81"/>
      <c r="F9" s="81"/>
      <c r="G9" s="81"/>
      <c r="H9" s="81"/>
      <c r="I9" s="81"/>
      <c r="J9" s="81"/>
      <c r="K9" s="81"/>
      <c r="L9" s="81"/>
      <c r="M9" s="81"/>
      <c r="N9" s="81"/>
    </row>
    <row r="10" spans="2:17" x14ac:dyDescent="0.25">
      <c r="B10" s="82" t="s">
        <v>30</v>
      </c>
      <c r="C10" s="82" t="s">
        <v>31</v>
      </c>
      <c r="D10" s="81"/>
      <c r="E10" s="81"/>
      <c r="F10" s="81"/>
      <c r="G10" s="81"/>
      <c r="H10" s="81"/>
      <c r="I10" s="81"/>
      <c r="J10" s="81"/>
      <c r="K10" s="81"/>
      <c r="L10" s="81"/>
      <c r="M10" s="81"/>
      <c r="N10" s="81"/>
    </row>
    <row r="11" spans="2:17" x14ac:dyDescent="0.25">
      <c r="B11" s="82" t="s">
        <v>32</v>
      </c>
      <c r="C11" s="82" t="s">
        <v>390</v>
      </c>
      <c r="D11" s="81"/>
      <c r="E11" s="81"/>
      <c r="F11" s="81"/>
      <c r="G11" s="81"/>
      <c r="H11" s="81"/>
      <c r="I11" s="81"/>
      <c r="J11" s="81"/>
      <c r="K11" s="81"/>
      <c r="L11" s="81"/>
      <c r="M11" s="81"/>
      <c r="N11" s="81"/>
    </row>
    <row r="12" spans="2:17" x14ac:dyDescent="0.25">
      <c r="B12" s="82" t="s">
        <v>33</v>
      </c>
      <c r="C12" s="82" t="s">
        <v>312</v>
      </c>
      <c r="D12" s="81"/>
      <c r="E12" s="81"/>
      <c r="F12" s="81"/>
      <c r="G12" s="81"/>
      <c r="H12" s="81"/>
      <c r="I12" s="81"/>
      <c r="J12" s="81"/>
      <c r="K12" s="81"/>
      <c r="L12" s="81"/>
      <c r="M12" s="81"/>
      <c r="N12" s="81"/>
    </row>
    <row r="13" spans="2:17" x14ac:dyDescent="0.25">
      <c r="B13" s="82" t="s">
        <v>34</v>
      </c>
      <c r="C13" s="82" t="s">
        <v>35</v>
      </c>
      <c r="D13" s="81"/>
      <c r="E13" s="81"/>
      <c r="F13" s="81"/>
      <c r="G13" s="81"/>
      <c r="H13" s="81"/>
      <c r="I13" s="81"/>
      <c r="J13" s="81"/>
      <c r="K13" s="81"/>
      <c r="L13" s="81"/>
      <c r="M13" s="81"/>
      <c r="N13" s="81"/>
      <c r="Q13" s="84"/>
    </row>
    <row r="14" spans="2:17" x14ac:dyDescent="0.25">
      <c r="B14" s="85" t="s">
        <v>254</v>
      </c>
      <c r="C14" s="1"/>
      <c r="D14" s="86"/>
      <c r="E14" s="1"/>
      <c r="F14" s="1"/>
      <c r="G14" s="1"/>
      <c r="H14" s="1"/>
      <c r="I14" s="1"/>
      <c r="J14" s="1"/>
      <c r="K14" s="1"/>
      <c r="L14" s="1"/>
      <c r="M14" s="1"/>
      <c r="N14"/>
    </row>
    <row r="16" spans="2:17" ht="21" x14ac:dyDescent="0.25">
      <c r="B16" s="87" t="s">
        <v>36</v>
      </c>
      <c r="C16" s="88"/>
      <c r="D16" s="88"/>
      <c r="E16" s="88"/>
      <c r="F16" s="88"/>
      <c r="G16" s="88"/>
      <c r="H16" s="88"/>
      <c r="I16" s="88"/>
      <c r="J16" s="88"/>
      <c r="K16" s="88"/>
      <c r="L16" s="88"/>
      <c r="M16" s="88"/>
      <c r="N16" s="88"/>
    </row>
    <row r="17" spans="2:14" x14ac:dyDescent="0.25">
      <c r="B17" s="89" t="s">
        <v>37</v>
      </c>
      <c r="C17" s="89"/>
      <c r="D17" s="89"/>
      <c r="E17" s="89"/>
      <c r="F17" s="89"/>
      <c r="G17" s="89"/>
      <c r="H17" s="89"/>
      <c r="I17" s="89"/>
      <c r="J17" s="89"/>
      <c r="K17" s="89"/>
      <c r="L17" s="89"/>
      <c r="M17" s="89"/>
      <c r="N17" s="89"/>
    </row>
    <row r="18" spans="2:14" x14ac:dyDescent="0.25">
      <c r="B18" s="89" t="s">
        <v>38</v>
      </c>
      <c r="C18" s="89"/>
      <c r="D18" s="89"/>
      <c r="E18" s="89"/>
      <c r="F18" s="89"/>
      <c r="G18" s="89"/>
      <c r="H18" s="89"/>
      <c r="I18" s="89"/>
      <c r="J18" s="89"/>
      <c r="K18" s="89"/>
      <c r="L18" s="89"/>
      <c r="M18" s="89"/>
      <c r="N18" s="89"/>
    </row>
    <row r="19" spans="2:14" x14ac:dyDescent="0.25">
      <c r="B19" s="89" t="s">
        <v>39</v>
      </c>
      <c r="C19" s="89"/>
      <c r="D19" s="89"/>
      <c r="E19" s="89"/>
      <c r="F19" s="89"/>
      <c r="G19" s="89"/>
      <c r="H19" s="89"/>
      <c r="I19" s="89"/>
      <c r="J19" s="89"/>
      <c r="K19" s="89"/>
      <c r="L19" s="89"/>
      <c r="M19" s="89"/>
      <c r="N19" s="89"/>
    </row>
    <row r="20" spans="2:14" x14ac:dyDescent="0.25">
      <c r="B20" s="89" t="s">
        <v>40</v>
      </c>
      <c r="C20" s="89"/>
      <c r="D20" s="89"/>
      <c r="E20" s="89"/>
      <c r="F20" s="89"/>
      <c r="G20" s="89"/>
      <c r="H20" s="89"/>
      <c r="I20" s="89"/>
      <c r="J20" s="89"/>
      <c r="K20" s="89"/>
      <c r="L20" s="89"/>
      <c r="M20" s="89"/>
      <c r="N20" s="89"/>
    </row>
    <row r="21" spans="2:14" x14ac:dyDescent="0.25">
      <c r="B21" s="135"/>
      <c r="C21" s="135"/>
      <c r="D21" s="135"/>
      <c r="E21" s="135"/>
      <c r="F21" s="135"/>
      <c r="G21" s="135"/>
      <c r="H21" s="135"/>
      <c r="I21" s="135"/>
      <c r="J21" s="135"/>
      <c r="K21" s="135"/>
      <c r="L21" s="135"/>
      <c r="M21" s="135"/>
      <c r="N21" s="13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sheetPr>
  <dimension ref="A1:BE48"/>
  <sheetViews>
    <sheetView tabSelected="1" topLeftCell="A25" zoomScale="60" zoomScaleNormal="60" workbookViewId="0">
      <selection activeCell="D54" sqref="D54"/>
    </sheetView>
  </sheetViews>
  <sheetFormatPr defaultColWidth="9.140625" defaultRowHeight="15" x14ac:dyDescent="0.25"/>
  <cols>
    <col min="1" max="1" width="9.140625" style="80"/>
    <col min="2" max="2" width="12.85546875" style="412" customWidth="1"/>
    <col min="3" max="3" width="33.85546875" style="80" customWidth="1"/>
    <col min="4" max="4" width="29.140625" style="80" customWidth="1"/>
    <col min="5" max="5" width="20.5703125" style="80" customWidth="1"/>
    <col min="6" max="6" width="23" style="80" customWidth="1"/>
    <col min="7" max="7" width="23.140625" style="80" customWidth="1"/>
    <col min="8" max="8" width="15" style="80" hidden="1" customWidth="1"/>
    <col min="9" max="9" width="19.42578125" style="80" hidden="1" customWidth="1"/>
    <col min="10" max="10" width="6.140625" style="80" customWidth="1"/>
    <col min="11" max="11" width="25.5703125" style="80" customWidth="1"/>
    <col min="12" max="12" width="13.42578125" style="80" customWidth="1"/>
    <col min="13" max="13" width="16.42578125" style="80" customWidth="1"/>
    <col min="14" max="14" width="15.7109375" style="80" customWidth="1"/>
    <col min="15" max="15" width="19.28515625" style="80" customWidth="1"/>
    <col min="16" max="16" width="16.5703125" style="80" customWidth="1"/>
    <col min="17" max="17" width="18.42578125" style="80" customWidth="1"/>
    <col min="18" max="18" width="14.85546875" style="80" customWidth="1"/>
    <col min="19" max="19" width="32.7109375" style="80" customWidth="1"/>
    <col min="20" max="20" width="24.7109375" style="80" customWidth="1"/>
    <col min="21" max="21" width="20.28515625" style="80" customWidth="1"/>
    <col min="22" max="22" width="4.7109375" style="80" customWidth="1"/>
    <col min="23" max="23" width="12.140625" style="80" customWidth="1"/>
    <col min="24" max="24" width="12.85546875" style="80" customWidth="1"/>
    <col min="25" max="25" width="12.7109375" style="80" customWidth="1"/>
    <col min="26" max="26" width="12.42578125" style="80" customWidth="1"/>
    <col min="27" max="27" width="14.5703125" style="80" customWidth="1"/>
    <col min="28" max="28" width="12.42578125" style="80" customWidth="1"/>
    <col min="29" max="29" width="14.7109375" style="80" customWidth="1"/>
    <col min="30" max="30" width="12" style="80" customWidth="1"/>
    <col min="31" max="31" width="10.42578125" style="80" customWidth="1"/>
    <col min="32" max="32" width="10" style="80" customWidth="1"/>
    <col min="33" max="33" width="11.85546875" style="80" customWidth="1"/>
    <col min="34" max="34" width="7.5703125" style="80" customWidth="1"/>
    <col min="35" max="45" width="11.85546875" style="80" customWidth="1"/>
    <col min="46" max="46" width="5.5703125" style="80" customWidth="1"/>
    <col min="47" max="48" width="13.28515625" style="80" customWidth="1"/>
    <col min="49" max="49" width="12.5703125" style="80" customWidth="1"/>
    <col min="50" max="51" width="13.28515625" style="80" customWidth="1"/>
    <col min="52" max="52" width="12.7109375" style="80" customWidth="1"/>
    <col min="53" max="53" width="17.7109375" style="80" customWidth="1"/>
    <col min="54" max="54" width="14.42578125" style="80" customWidth="1"/>
    <col min="55" max="55" width="13.28515625" style="80" customWidth="1"/>
    <col min="56" max="56" width="13.7109375" style="80" customWidth="1"/>
    <col min="57" max="57" width="13.5703125" style="80" customWidth="1"/>
    <col min="58" max="16384" width="9.140625" style="80"/>
  </cols>
  <sheetData>
    <row r="1" spans="1:57" ht="15.75" thickBot="1" x14ac:dyDescent="0.3">
      <c r="A1" s="90"/>
      <c r="B1" s="1"/>
      <c r="C1" s="90"/>
      <c r="D1" s="86"/>
      <c r="E1" s="86"/>
      <c r="F1" s="86"/>
      <c r="G1" s="91"/>
      <c r="H1" s="90"/>
      <c r="I1" s="92"/>
      <c r="J1" s="90"/>
      <c r="K1" s="90"/>
      <c r="L1" s="90"/>
      <c r="M1" s="90"/>
      <c r="N1" s="90"/>
      <c r="O1" s="90"/>
      <c r="P1" s="90"/>
      <c r="Q1" s="90"/>
      <c r="R1" s="90"/>
      <c r="S1" s="90"/>
      <c r="T1" s="90"/>
      <c r="U1" s="90"/>
    </row>
    <row r="2" spans="1:57" ht="21.75" thickBot="1" x14ac:dyDescent="0.3">
      <c r="A2" s="90"/>
      <c r="B2" s="409" t="s">
        <v>41</v>
      </c>
      <c r="C2" s="93"/>
      <c r="D2" s="94"/>
      <c r="E2" s="94"/>
      <c r="F2" s="94"/>
      <c r="G2" s="94"/>
      <c r="H2" s="93"/>
      <c r="I2" s="95"/>
      <c r="J2" s="90"/>
      <c r="K2" s="351" t="s">
        <v>284</v>
      </c>
      <c r="L2" s="351"/>
      <c r="M2" s="352"/>
      <c r="N2" s="352"/>
      <c r="O2" s="353"/>
      <c r="P2" s="353"/>
      <c r="Q2" s="353"/>
      <c r="R2" s="353"/>
      <c r="S2" s="353"/>
      <c r="T2" s="353"/>
      <c r="U2" s="353"/>
      <c r="W2" s="351" t="s">
        <v>379</v>
      </c>
      <c r="X2" s="351"/>
      <c r="Y2" s="352"/>
      <c r="Z2" s="352"/>
      <c r="AA2" s="353"/>
      <c r="AB2" s="353"/>
      <c r="AC2" s="353"/>
      <c r="AD2" s="353"/>
      <c r="AE2" s="353"/>
      <c r="AF2" s="353"/>
      <c r="AG2" s="353"/>
      <c r="AH2" s="353"/>
      <c r="AI2" s="351" t="s">
        <v>380</v>
      </c>
      <c r="AJ2" s="351"/>
      <c r="AK2" s="352"/>
      <c r="AL2" s="352"/>
      <c r="AM2" s="353"/>
      <c r="AN2" s="353"/>
      <c r="AO2" s="353"/>
      <c r="AP2" s="353"/>
      <c r="AQ2" s="353"/>
      <c r="AR2" s="353"/>
      <c r="AS2" s="353"/>
      <c r="AU2" s="351" t="s">
        <v>295</v>
      </c>
      <c r="AV2" s="351"/>
      <c r="AW2" s="352"/>
      <c r="AX2" s="352"/>
      <c r="AY2" s="353"/>
      <c r="AZ2" s="353"/>
      <c r="BA2" s="353"/>
      <c r="BB2" s="353"/>
      <c r="BC2" s="353"/>
      <c r="BD2" s="353"/>
      <c r="BE2" s="353"/>
    </row>
    <row r="3" spans="1:57" ht="75.75" customHeight="1" thickBot="1" x14ac:dyDescent="0.3">
      <c r="A3" s="90"/>
      <c r="B3" s="410"/>
      <c r="C3" s="96"/>
      <c r="D3" s="96"/>
      <c r="E3" s="96"/>
      <c r="F3" s="96"/>
      <c r="G3" s="96"/>
      <c r="H3" s="96"/>
      <c r="I3" s="97"/>
      <c r="J3" s="90"/>
      <c r="K3" s="549" t="s">
        <v>285</v>
      </c>
      <c r="L3" s="549"/>
      <c r="M3" s="549"/>
      <c r="N3" s="549"/>
      <c r="O3" s="354" t="s">
        <v>286</v>
      </c>
      <c r="P3" s="355" t="s">
        <v>287</v>
      </c>
      <c r="Q3" s="75" t="s">
        <v>288</v>
      </c>
      <c r="R3" s="75" t="s">
        <v>289</v>
      </c>
      <c r="S3" s="75" t="s">
        <v>290</v>
      </c>
      <c r="T3" s="75" t="s">
        <v>291</v>
      </c>
      <c r="U3" s="75" t="s">
        <v>292</v>
      </c>
      <c r="W3" s="549" t="s">
        <v>285</v>
      </c>
      <c r="X3" s="549"/>
      <c r="Y3" s="549"/>
      <c r="Z3" s="549"/>
      <c r="AA3" s="388" t="s">
        <v>286</v>
      </c>
      <c r="AB3" s="355" t="s">
        <v>287</v>
      </c>
      <c r="AC3" s="75" t="s">
        <v>288</v>
      </c>
      <c r="AD3" s="75" t="s">
        <v>289</v>
      </c>
      <c r="AE3" s="75" t="s">
        <v>290</v>
      </c>
      <c r="AF3" s="75" t="s">
        <v>291</v>
      </c>
      <c r="AG3" s="75" t="s">
        <v>292</v>
      </c>
      <c r="AH3" s="498"/>
      <c r="AI3" s="549" t="s">
        <v>285</v>
      </c>
      <c r="AJ3" s="549"/>
      <c r="AK3" s="549"/>
      <c r="AL3" s="549"/>
      <c r="AM3" s="388" t="s">
        <v>286</v>
      </c>
      <c r="AN3" s="355" t="s">
        <v>287</v>
      </c>
      <c r="AO3" s="75" t="s">
        <v>288</v>
      </c>
      <c r="AP3" s="75" t="s">
        <v>289</v>
      </c>
      <c r="AQ3" s="75" t="s">
        <v>290</v>
      </c>
      <c r="AR3" s="75" t="s">
        <v>291</v>
      </c>
      <c r="AS3" s="75" t="s">
        <v>292</v>
      </c>
      <c r="AU3" s="549" t="s">
        <v>285</v>
      </c>
      <c r="AV3" s="549"/>
      <c r="AW3" s="549"/>
      <c r="AX3" s="549"/>
      <c r="AY3" s="354" t="s">
        <v>286</v>
      </c>
      <c r="AZ3" s="355" t="s">
        <v>287</v>
      </c>
      <c r="BA3" s="75" t="s">
        <v>288</v>
      </c>
      <c r="BB3" s="75" t="s">
        <v>289</v>
      </c>
      <c r="BC3" s="75" t="s">
        <v>290</v>
      </c>
      <c r="BD3" s="75" t="s">
        <v>291</v>
      </c>
      <c r="BE3" s="75" t="s">
        <v>292</v>
      </c>
    </row>
    <row r="4" spans="1:57" ht="19.5" thickBot="1" x14ac:dyDescent="0.3">
      <c r="A4" s="90"/>
      <c r="B4" s="411" t="s">
        <v>42</v>
      </c>
      <c r="C4" s="98"/>
      <c r="D4" s="98"/>
      <c r="E4" s="98"/>
      <c r="F4" s="98"/>
      <c r="G4" s="98"/>
      <c r="H4" s="98"/>
      <c r="I4" s="99"/>
      <c r="J4" s="90"/>
      <c r="K4" s="550" t="s">
        <v>259</v>
      </c>
      <c r="L4" s="550"/>
      <c r="M4" s="550"/>
      <c r="N4" s="550"/>
      <c r="O4" s="356" t="s">
        <v>264</v>
      </c>
      <c r="P4" s="356" t="s">
        <v>265</v>
      </c>
      <c r="Q4" s="357" t="s">
        <v>266</v>
      </c>
      <c r="R4" s="357" t="s">
        <v>267</v>
      </c>
      <c r="S4" s="357" t="s">
        <v>268</v>
      </c>
      <c r="T4" s="357" t="s">
        <v>293</v>
      </c>
      <c r="U4" s="357" t="s">
        <v>269</v>
      </c>
      <c r="W4" s="550" t="s">
        <v>259</v>
      </c>
      <c r="X4" s="550"/>
      <c r="Y4" s="550"/>
      <c r="Z4" s="550"/>
      <c r="AA4" s="356" t="s">
        <v>264</v>
      </c>
      <c r="AB4" s="356" t="s">
        <v>265</v>
      </c>
      <c r="AC4" s="357" t="s">
        <v>266</v>
      </c>
      <c r="AD4" s="357" t="s">
        <v>267</v>
      </c>
      <c r="AE4" s="357" t="s">
        <v>268</v>
      </c>
      <c r="AF4" s="357" t="s">
        <v>293</v>
      </c>
      <c r="AG4" s="357" t="s">
        <v>269</v>
      </c>
      <c r="AH4" s="500"/>
      <c r="AI4" s="550" t="s">
        <v>259</v>
      </c>
      <c r="AJ4" s="550"/>
      <c r="AK4" s="550"/>
      <c r="AL4" s="550"/>
      <c r="AM4" s="356" t="s">
        <v>264</v>
      </c>
      <c r="AN4" s="356" t="s">
        <v>265</v>
      </c>
      <c r="AO4" s="357" t="s">
        <v>266</v>
      </c>
      <c r="AP4" s="357" t="s">
        <v>267</v>
      </c>
      <c r="AQ4" s="357" t="s">
        <v>268</v>
      </c>
      <c r="AR4" s="357" t="s">
        <v>293</v>
      </c>
      <c r="AS4" s="357" t="s">
        <v>269</v>
      </c>
      <c r="AU4" s="550" t="s">
        <v>259</v>
      </c>
      <c r="AV4" s="550"/>
      <c r="AW4" s="550"/>
      <c r="AX4" s="550"/>
      <c r="AY4" s="356" t="s">
        <v>264</v>
      </c>
      <c r="AZ4" s="356" t="s">
        <v>265</v>
      </c>
      <c r="BA4" s="357" t="s">
        <v>266</v>
      </c>
      <c r="BB4" s="357" t="s">
        <v>267</v>
      </c>
      <c r="BC4" s="357" t="s">
        <v>268</v>
      </c>
      <c r="BD4" s="357" t="s">
        <v>293</v>
      </c>
      <c r="BE4" s="357" t="s">
        <v>269</v>
      </c>
    </row>
    <row r="5" spans="1:57" ht="90" x14ac:dyDescent="0.25">
      <c r="A5" s="90"/>
      <c r="B5" s="100" t="s">
        <v>43</v>
      </c>
      <c r="C5" s="101" t="s">
        <v>44</v>
      </c>
      <c r="D5" s="101" t="s">
        <v>45</v>
      </c>
      <c r="E5" s="101" t="s">
        <v>46</v>
      </c>
      <c r="F5" s="139" t="s">
        <v>47</v>
      </c>
      <c r="G5" s="101" t="s">
        <v>48</v>
      </c>
      <c r="H5" s="101" t="s">
        <v>49</v>
      </c>
      <c r="I5" s="102" t="s">
        <v>50</v>
      </c>
      <c r="J5" s="90"/>
      <c r="K5" s="293" t="s">
        <v>302</v>
      </c>
      <c r="L5" s="293" t="s">
        <v>303</v>
      </c>
      <c r="M5" s="293" t="s">
        <v>262</v>
      </c>
      <c r="N5" s="293" t="s">
        <v>263</v>
      </c>
      <c r="O5" s="293" t="s">
        <v>270</v>
      </c>
      <c r="P5" s="293" t="s">
        <v>271</v>
      </c>
      <c r="Q5" s="293" t="s">
        <v>272</v>
      </c>
      <c r="R5" s="293" t="s">
        <v>304</v>
      </c>
      <c r="S5" s="293" t="s">
        <v>274</v>
      </c>
      <c r="T5" s="293" t="s">
        <v>294</v>
      </c>
      <c r="U5" s="293" t="s">
        <v>308</v>
      </c>
      <c r="W5" s="293" t="s">
        <v>302</v>
      </c>
      <c r="X5" s="293" t="s">
        <v>303</v>
      </c>
      <c r="Y5" s="293" t="s">
        <v>262</v>
      </c>
      <c r="Z5" s="293" t="s">
        <v>263</v>
      </c>
      <c r="AA5" s="293" t="s">
        <v>270</v>
      </c>
      <c r="AB5" s="293" t="s">
        <v>271</v>
      </c>
      <c r="AC5" s="293" t="s">
        <v>272</v>
      </c>
      <c r="AD5" s="293" t="s">
        <v>304</v>
      </c>
      <c r="AE5" s="293" t="s">
        <v>274</v>
      </c>
      <c r="AF5" s="293" t="s">
        <v>294</v>
      </c>
      <c r="AG5" s="293" t="s">
        <v>308</v>
      </c>
      <c r="AH5" s="501"/>
      <c r="AI5" s="293" t="s">
        <v>302</v>
      </c>
      <c r="AJ5" s="293" t="s">
        <v>303</v>
      </c>
      <c r="AK5" s="293" t="s">
        <v>262</v>
      </c>
      <c r="AL5" s="293" t="s">
        <v>263</v>
      </c>
      <c r="AM5" s="293" t="s">
        <v>270</v>
      </c>
      <c r="AN5" s="293" t="s">
        <v>271</v>
      </c>
      <c r="AO5" s="293" t="s">
        <v>272</v>
      </c>
      <c r="AP5" s="293" t="s">
        <v>304</v>
      </c>
      <c r="AQ5" s="293" t="s">
        <v>274</v>
      </c>
      <c r="AR5" s="293" t="s">
        <v>294</v>
      </c>
      <c r="AS5" s="293" t="s">
        <v>308</v>
      </c>
      <c r="AU5" s="293" t="s">
        <v>260</v>
      </c>
      <c r="AV5" s="293" t="s">
        <v>261</v>
      </c>
      <c r="AW5" s="293" t="s">
        <v>262</v>
      </c>
      <c r="AX5" s="293" t="s">
        <v>263</v>
      </c>
      <c r="AY5" s="293" t="s">
        <v>270</v>
      </c>
      <c r="AZ5" s="293" t="s">
        <v>271</v>
      </c>
      <c r="BA5" s="293" t="s">
        <v>272</v>
      </c>
      <c r="BB5" s="293" t="s">
        <v>273</v>
      </c>
      <c r="BC5" s="293" t="s">
        <v>274</v>
      </c>
      <c r="BD5" s="293" t="s">
        <v>368</v>
      </c>
      <c r="BE5" s="293" t="s">
        <v>369</v>
      </c>
    </row>
    <row r="6" spans="1:57" ht="13.5" customHeight="1" x14ac:dyDescent="0.25">
      <c r="A6" s="90"/>
      <c r="C6" s="104"/>
      <c r="D6" s="104"/>
      <c r="E6" s="105"/>
      <c r="F6" s="141"/>
      <c r="G6" s="106"/>
      <c r="H6" s="106"/>
      <c r="I6" s="107"/>
      <c r="J6" s="90"/>
      <c r="K6" s="90"/>
      <c r="L6" s="90"/>
      <c r="M6" s="90"/>
      <c r="N6" s="90"/>
      <c r="O6" s="90"/>
      <c r="P6" s="90"/>
      <c r="Q6" s="90"/>
      <c r="R6" s="90"/>
      <c r="S6" s="90"/>
      <c r="T6" s="90"/>
      <c r="U6" s="90"/>
    </row>
    <row r="7" spans="1:57" ht="15.75" hidden="1" customHeight="1" x14ac:dyDescent="0.25">
      <c r="A7" s="90"/>
      <c r="B7" s="103"/>
      <c r="C7" s="108"/>
      <c r="D7" s="108"/>
      <c r="E7" s="109"/>
      <c r="F7" s="110"/>
      <c r="G7" s="110"/>
      <c r="H7" s="110"/>
      <c r="I7" s="111"/>
      <c r="J7" s="90"/>
      <c r="K7" s="90"/>
      <c r="L7" s="90"/>
      <c r="M7" s="90"/>
      <c r="N7" s="90"/>
      <c r="O7" s="90"/>
      <c r="P7" s="90"/>
      <c r="Q7" s="90"/>
      <c r="R7" s="90"/>
      <c r="S7" s="90"/>
      <c r="T7" s="90"/>
      <c r="U7" s="90"/>
    </row>
    <row r="8" spans="1:57" hidden="1" x14ac:dyDescent="0.25">
      <c r="A8" s="90"/>
      <c r="B8" s="413" t="s">
        <v>51</v>
      </c>
      <c r="C8" s="240">
        <v>42357</v>
      </c>
      <c r="D8" s="240">
        <v>42369</v>
      </c>
      <c r="E8" s="241"/>
      <c r="F8" s="242">
        <f>SUMIFS(ER_Cals_HH!$F$178:$DA$178,ER_Cals_HH!$F$25:$DA$25,"&gt;="&amp;Summary!C8,ER_Cals_HH!$F$25:$DA$25,"&lt;="&amp;Summary!D8)</f>
        <v>216.51884249211946</v>
      </c>
      <c r="G8" s="242"/>
      <c r="H8" s="242">
        <f>F8</f>
        <v>216.51884249211946</v>
      </c>
      <c r="I8" s="243"/>
      <c r="J8" s="239"/>
      <c r="K8" s="431">
        <f>SUMIFS(ER_Cals_HH!$DD$182:$GY$182,ER_Cals_HH!$DD$25:$GY$25,"&gt;="&amp;Summary!$C8,ER_Cals_HH!$DD$25:$GY$25,"&lt;="&amp;$D8)</f>
        <v>103.18402230527386</v>
      </c>
      <c r="L8" s="431">
        <f>SUMIFS(ER_Cals_HH!$DD$183:$GY$183,ER_Cals_HH!$DD$25:$GY$25,"&gt;="&amp;Summary!$C8,ER_Cals_HH!$DD$25:$GY$25,"&lt;="&amp;$D8)</f>
        <v>53.016862289621955</v>
      </c>
      <c r="M8" s="432">
        <f>(SUMIFS(ER_Cals_HH!$DD$184:$GY$184,ER_Cals_HH!$DD$25:$GY$25,"&gt;="&amp;Summary!$C8,ER_Cals_HH!$DD$25:$GY$25,"&lt;="&amp;$D8))/(MONTH($D8)-MONTH($C8)+1)</f>
        <v>0</v>
      </c>
      <c r="N8" s="432">
        <f>(SUMIFS(ER_Cals_HH!$DD$185:$GY$185,ER_Cals_HH!$DD$25:$GY$25,"&gt;="&amp;Summary!$C8,ER_Cals_HH!$DD$25:$GY$25,"&lt;="&amp;$D8))/(MONTH($D8)-MONTH($C8)+1)</f>
        <v>0</v>
      </c>
      <c r="O8" s="433">
        <f>(SUMIFS(ER_Cals_HH!$DD$186:$GY$186,ER_Cals_HH!$DD$25:$GY$25,"&gt;="&amp;Summary!$C8,ER_Cals_HH!$DD$25:$GY$25,"&lt;="&amp;$D8))/(MONTH($D8)-MONTH($C8)+1)</f>
        <v>0</v>
      </c>
      <c r="P8" s="434">
        <f>(SUMIFS(ER_Cals_HH!$DD$187:$GY$187,ER_Cals_HH!$DD$25:$GY$25,"&gt;="&amp;Summary!$C8,ER_Cals_HH!$DD$25:$GY$25,"&lt;="&amp;$D8))/(MONTH($D8)-MONTH($C8)+1)</f>
        <v>0</v>
      </c>
      <c r="Q8" s="434">
        <f>(SUMIFS(ER_Cals_HH!$DD$188:$GY$188,ER_Cals_HH!$DD$25:$GY$25,"&gt;="&amp;Summary!$C8,ER_Cals_HH!$DD$25:$GY$25,"&lt;="&amp;$D8))/(MONTH($D8)-MONTH($C8)+1)</f>
        <v>0</v>
      </c>
      <c r="R8" s="435">
        <f>SUMIFS(ER_Cals_HH!$DD$189:$GY$189,ER_Cals_HH!$DD$25:$GY$25,"&gt;="&amp;Summary!$C8,ER_Cals_HH!$DD$25:$GY$25,"&lt;="&amp;$D8)</f>
        <v>4.11736833426139</v>
      </c>
      <c r="S8" s="434">
        <f>(SUMIFS(ER_Cals_HH!$DD$190:$GY$190,ER_Cals_HH!$DD$25:$GY$25,"&gt;="&amp;Summary!$C8,ER_Cals_HH!$DD$25:$GY$25,"&lt;="&amp;$D8))/(MONTH($D8)-MONTH($C8)+1)</f>
        <v>0</v>
      </c>
      <c r="T8" s="436">
        <f>SUMIFS(ER_Cals_HH!$F$175:$DA$175,ER_Cals_HH!$F$25:$DA$25,"&gt;="&amp;Summary!$C8,ER_Cals_HH!$F$25:$DA$25,"&lt;="&amp;Summary!$D8)</f>
        <v>227.9145710443363</v>
      </c>
      <c r="U8" s="435">
        <f>SUMIFS(ER_Cals_HH!$DD$191:$GY$191,ER_Cals_HH!$DD$25:$GY$25,"&gt;="&amp;Summary!$C8,ER_Cals_HH!$DD$25:$GY$25,"&lt;="&amp;$D8)</f>
        <v>0.43871083675097905</v>
      </c>
      <c r="W8" s="443">
        <f>SUMIFS(ER_Cals_HH!$DD$194:$GY$194,ER_Cals_HH!$DD$25:$GY$25,"&gt;="&amp;Summary!$C8,ER_Cals_HH!$DD$25:$GY$25,"&lt;="&amp;$D8)</f>
        <v>0</v>
      </c>
      <c r="X8" s="443">
        <f>SUMIFS(ER_Cals_HH!$DD$195:$GY$195,ER_Cals_HH!$DD$25:$GY$25,"&gt;="&amp;Summary!$C8,ER_Cals_HH!$DD$25:$GY$25,"&lt;="&amp;$D8)</f>
        <v>0</v>
      </c>
      <c r="Y8" s="432">
        <f>(SUMIFS(ER_Cals_HH!$DD$196:$GY$196,ER_Cals_HH!$DD$25:$GY$25,"&gt;="&amp;Summary!$C8,ER_Cals_HH!$DD$25:$GY$25,"&lt;="&amp;$D8))/(MONTH($D8)-MONTH($C8)+1)</f>
        <v>0.98109999999999997</v>
      </c>
      <c r="Z8" s="432">
        <f>(SUMIFS(ER_Cals_HH!$DD$197:$GY$197,ER_Cals_HH!$DD$25:$GY$25,"&gt;="&amp;Summary!$C8,ER_Cals_HH!$DD$25:$GY$25,"&lt;="&amp;$D8))/(MONTH($D8)-MONTH($C8)+1)</f>
        <v>0.97209999999999996</v>
      </c>
      <c r="AA8" s="445">
        <f>(SUMIFS(ER_Cals_HH!$DD$198:$GY$198,ER_Cals_HH!$DD$25:$GY$25,"&gt;="&amp;Summary!$C8,ER_Cals_HH!$DD$25:$GY$25,"&lt;="&amp;$D8))/(MONTH($D8)-MONTH($C8)+1)</f>
        <v>87483.504261125097</v>
      </c>
      <c r="AB8" s="446">
        <f>(SUMIFS(ER_Cals_HH!$DD$199:$GY$199,ER_Cals_HH!$DD$25:$GY$25,"&gt;="&amp;Summary!$C8,ER_Cals_HH!$DD$25:$GY$25,"&lt;="&amp;$D8))/(MONTH($D8)-MONTH($C8)+1)</f>
        <v>99682.025753120513</v>
      </c>
      <c r="AC8" s="446">
        <f>(SUMIFS(ER_Cals_HH!$DD$200:$GY$200,ER_Cals_HH!$DD$25:$GY$25,"&gt;="&amp;Summary!$C8,ER_Cals_HH!$DD$25:$GY$25,"&lt;="&amp;$D8))/(MONTH($D8)-MONTH($C8)+1)</f>
        <v>104171.83169936306</v>
      </c>
      <c r="AD8" s="431">
        <f>SUMIFS(ER_Cals_HH!$DD$201:$GY$201,ER_Cals_HH!$DD$25:$GY$25,"&gt;="&amp;Summary!$C8,ER_Cals_HH!$DD$25:$GY$25,"&lt;="&amp;$D8)</f>
        <v>0</v>
      </c>
      <c r="AE8" s="431">
        <f>AVERAGEIFS(ER_Cals_HH!$DD$202:$GY$202,ER_Cals_HH!$DD$25:$GY$25,"&gt;="&amp;Summary!$C8,ER_Cals_HH!$DD$25:$GY$25,"&lt;="&amp;$D8)</f>
        <v>23</v>
      </c>
      <c r="AF8" s="436">
        <f>SUMIFS(ER_Cals_HH!$F$176:$DA$176,ER_Cals_HH!$F$25:$DA$25,"&gt;="&amp;Summary!$C8,ER_Cals_HH!$F$25:$DA$25,"&lt;="&amp;Summary!$D8)</f>
        <v>0</v>
      </c>
      <c r="AG8" s="435">
        <f>SUMIFS(ER_Cals_HH!$DD$203:$GY$203,ER_Cals_HH!$DD$25:$GY$25,"&gt;="&amp;Summary!$C8,ER_Cals_HH!$DD$25:$GY$25,"&lt;="&amp;$D8)</f>
        <v>0</v>
      </c>
      <c r="AH8" s="499"/>
      <c r="AI8" s="443">
        <f>SUMIFS(ER_Cals_HH!$DD$206:$GY$206,ER_Cals_HH!$DD$25:$GY$25,"&gt;="&amp;Summary!$C8,ER_Cals_HH!$DD$25:$GY$25,"&lt;="&amp;$D8)</f>
        <v>5.1592011152636976</v>
      </c>
      <c r="AJ8" s="443">
        <f>SUMIFS(ER_Cals_HH!$DD$207:$GY$207,ER_Cals_HH!$DD$25:$GY$25,"&gt;="&amp;Summary!$C8,ER_Cals_HH!$DD$25:$GY$25,"&lt;="&amp;$D8)</f>
        <v>2.6508431144811002</v>
      </c>
      <c r="AK8" s="432">
        <f>(SUMIFS(ER_Cals_HH!$DD$208:$GY$208,ER_Cals_HH!$DD$25:$GY$25,"&gt;="&amp;Summary!$C8,ER_Cals_HH!$DD$25:$GY$25,"&lt;="&amp;$D8))/(MONTH($D8)-MONTH($C8)+1)</f>
        <v>0</v>
      </c>
      <c r="AL8" s="432">
        <f>(SUMIFS(ER_Cals_HH!$DD$209:$GY$209,ER_Cals_HH!$DD$25:$GY$25,"&gt;="&amp;Summary!$C8,ER_Cals_HH!$DD$25:$GY$25,"&lt;="&amp;$D8))/(MONTH($D8)-MONTH($C8)+1)</f>
        <v>0</v>
      </c>
      <c r="AM8" s="445">
        <f>(SUMIFS(ER_Cals_HH!$DD$210:$GY$210,ER_Cals_HH!$DD$25:$GY$25,"&gt;="&amp;Summary!$C8,ER_Cals_HH!$DD$25:$GY$25,"&lt;="&amp;$D8))/(MONTH($D8)-MONTH($C8)+1)</f>
        <v>0</v>
      </c>
      <c r="AN8" s="446">
        <f>(SUMIFS(ER_Cals_HH!$DD$211:$GY$211,ER_Cals_HH!$DD$25:$GY$25,"&gt;="&amp;Summary!$C8,ER_Cals_HH!$DD$25:$GY$25,"&lt;="&amp;$D8))/(MONTH($D8)-MONTH($C8)+1)</f>
        <v>0</v>
      </c>
      <c r="AO8" s="446">
        <f>(SUMIFS(ER_Cals_HH!$DD$212:$GY$212,ER_Cals_HH!$DD$25:$GY$25,"&gt;="&amp;Summary!$C8,ER_Cals_HH!$DD$25:$GY$25,"&lt;="&amp;$D8))/(MONTH($D8)-MONTH($C8)+1)</f>
        <v>0</v>
      </c>
      <c r="AP8" s="431">
        <f>SUMIFS(ER_Cals_HH!$DD$213:$GY$213,ER_Cals_HH!$DD$25:$GY$25,"&gt;="&amp;Summary!$C8,ER_Cals_HH!$DD$25:$GY$25,"&lt;="&amp;$D8)</f>
        <v>0.20586841671306969</v>
      </c>
      <c r="AQ8" s="431">
        <f>AVERAGEIFS(ER_Cals_HH!$DD$214:$GY$214,ER_Cals_HH!$DD$25:$GY$25,"&gt;="&amp;Summary!$C8,ER_Cals_HH!$DD$25:$GY$25,"&lt;="&amp;$D8)</f>
        <v>0</v>
      </c>
      <c r="AR8" s="436">
        <f>SUMIFS(ER_Cals_HH!$F$177:$DA$177,ER_Cals_HH!$F$25:$DA$25,"&gt;="&amp;Summary!$C8,ER_Cals_HH!$F$25:$DA$25,"&lt;="&amp;Summary!$D8)</f>
        <v>11.395728552216825</v>
      </c>
      <c r="AS8" s="435">
        <f>SUMIFS(ER_Cals_HH!$DD$215:$GY$215,ER_Cals_HH!$DD$25:$GY$25,"&gt;="&amp;Summary!$C8,ER_Cals_HH!$DD$25:$GY$25,"&lt;="&amp;$D8)</f>
        <v>2.1935541837548971E-2</v>
      </c>
      <c r="AU8" s="449">
        <f>ABS(K8-W8-AI8)</f>
        <v>98.024821190010158</v>
      </c>
      <c r="AV8" s="449">
        <f t="shared" ref="AV8:BE18" si="0">ABS(L8-X8-AJ8)</f>
        <v>50.366019175140856</v>
      </c>
      <c r="AW8" s="380">
        <f t="shared" si="0"/>
        <v>0.98109999999999997</v>
      </c>
      <c r="AX8" s="380">
        <f t="shared" si="0"/>
        <v>0.97209999999999996</v>
      </c>
      <c r="AY8" s="449">
        <f t="shared" si="0"/>
        <v>87483.504261125097</v>
      </c>
      <c r="AZ8" s="449">
        <f t="shared" si="0"/>
        <v>99682.025753120513</v>
      </c>
      <c r="BA8" s="449">
        <f t="shared" si="0"/>
        <v>104171.83169936306</v>
      </c>
      <c r="BB8" s="449">
        <f t="shared" si="0"/>
        <v>3.9114999175483205</v>
      </c>
      <c r="BC8" s="449">
        <f t="shared" si="0"/>
        <v>23</v>
      </c>
      <c r="BD8" s="449">
        <f t="shared" si="0"/>
        <v>216.51884249211946</v>
      </c>
      <c r="BE8" s="449">
        <f t="shared" si="0"/>
        <v>0.41677529491343007</v>
      </c>
    </row>
    <row r="9" spans="1:57" hidden="1" x14ac:dyDescent="0.25">
      <c r="A9" s="90"/>
      <c r="B9" s="414"/>
      <c r="C9" s="217">
        <v>42370</v>
      </c>
      <c r="D9" s="217">
        <v>42735</v>
      </c>
      <c r="E9" s="218"/>
      <c r="F9" s="219">
        <f>SUMIFS(ER_Cals_HH!$F$178:$DA$178,ER_Cals_HH!$F$25:$DA$25,"&gt;="&amp;Summary!C9,ER_Cals_HH!$F$25:$DA$25,"&lt;="&amp;Summary!D9)</f>
        <v>7493.4611756445101</v>
      </c>
      <c r="G9" s="219"/>
      <c r="H9" s="219">
        <v>7488</v>
      </c>
      <c r="I9" s="244"/>
      <c r="J9" s="239"/>
      <c r="K9" s="431">
        <f>SUMIFS(ER_Cals_HH!$DD$182:$GY$182,ER_Cals_HH!$DD$25:$GY$25,"&gt;="&amp;Summary!$C9,ER_Cals_HH!$DD$25:$GY$25,"&lt;="&amp;$D9)</f>
        <v>3515.2958544778094</v>
      </c>
      <c r="L9" s="431">
        <f>SUMIFS(ER_Cals_HH!$DD$183:$GY$183,ER_Cals_HH!$DD$25:$GY$25,"&gt;="&amp;Summary!$C9,ER_Cals_HH!$DD$25:$GY$25,"&lt;="&amp;$D9)</f>
        <v>1806.1900676128553</v>
      </c>
      <c r="M9" s="432">
        <f>(SUMIFS(ER_Cals_HH!$DD$184:$GY$184,ER_Cals_HH!$DD$25:$GY$25,"&gt;="&amp;Summary!$C9,ER_Cals_HH!$DD$25:$GY$25,"&lt;="&amp;$D9))/(MONTH($D9)-MONTH($C9)+1)</f>
        <v>0</v>
      </c>
      <c r="N9" s="432">
        <f>(SUMIFS(ER_Cals_HH!$DD$185:$GY$185,ER_Cals_HH!$DD$25:$GY$25,"&gt;="&amp;Summary!$C9,ER_Cals_HH!$DD$25:$GY$25,"&lt;="&amp;$D9))/(MONTH($D9)-MONTH($C9)+1)</f>
        <v>0</v>
      </c>
      <c r="O9" s="433">
        <f>(SUMIFS(ER_Cals_HH!$DD$186:$GY$186,ER_Cals_HH!$DD$25:$GY$25,"&gt;="&amp;Summary!$C9,ER_Cals_HH!$DD$25:$GY$25,"&lt;="&amp;$D9))/(MONTH($D9)-MONTH($C9)+1)</f>
        <v>0</v>
      </c>
      <c r="P9" s="434">
        <f>(SUMIFS(ER_Cals_HH!$DD$187:$GY$187,ER_Cals_HH!$DD$25:$GY$25,"&gt;="&amp;Summary!$C9,ER_Cals_HH!$DD$25:$GY$25,"&lt;="&amp;$D9))/(MONTH($D9)-MONTH($C9)+1)</f>
        <v>0</v>
      </c>
      <c r="Q9" s="434">
        <f>(SUMIFS(ER_Cals_HH!$DD$188:$GY$188,ER_Cals_HH!$DD$25:$GY$25,"&gt;="&amp;Summary!$C9,ER_Cals_HH!$DD$25:$GY$25,"&lt;="&amp;$D9))/(MONTH($D9)-MONTH($C9)+1)</f>
        <v>0</v>
      </c>
      <c r="R9" s="435">
        <f>SUMIFS(ER_Cals_HH!$DD$189:$GY$189,ER_Cals_HH!$DD$25:$GY$25,"&gt;="&amp;Summary!$C9,ER_Cals_HH!$DD$25:$GY$25,"&lt;="&amp;$D9)</f>
        <v>140.27140552794188</v>
      </c>
      <c r="S9" s="434">
        <f>(SUMIFS(ER_Cals_HH!$DD$190:$GY$190,ER_Cals_HH!$DD$25:$GY$25,"&gt;="&amp;Summary!$C9,ER_Cals_HH!$DD$25:$GY$25,"&lt;="&amp;$D9))/(MONTH($D9)-MONTH($C9)+1)</f>
        <v>0</v>
      </c>
      <c r="T9" s="436">
        <f>SUMIFS(ER_Cals_HH!$F$175:$DA$175,ER_Cals_HH!$F$25:$DA$25,"&gt;="&amp;Summary!$C9,ER_Cals_HH!$F$25:$DA$25,"&lt;="&amp;Summary!$D9)</f>
        <v>7887.8538690994837</v>
      </c>
      <c r="U9" s="435">
        <f>SUMIFS(ER_Cals_HH!$DD$191:$GY$191,ER_Cals_HH!$DD$25:$GY$25,"&gt;="&amp;Summary!$C9,ER_Cals_HH!$DD$25:$GY$25,"&lt;="&amp;$D9)</f>
        <v>14.946096801523739</v>
      </c>
      <c r="W9" s="443">
        <f>SUMIFS(ER_Cals_HH!$DD$194:$GY$194,ER_Cals_HH!$DD$25:$GY$25,"&gt;="&amp;Summary!$C9,ER_Cals_HH!$DD$25:$GY$25,"&lt;="&amp;$D9)</f>
        <v>0</v>
      </c>
      <c r="X9" s="443">
        <f>SUMIFS(ER_Cals_HH!$DD$195:$GY$195,ER_Cals_HH!$DD$25:$GY$25,"&gt;="&amp;Summary!$C9,ER_Cals_HH!$DD$25:$GY$25,"&lt;="&amp;$D9)</f>
        <v>0</v>
      </c>
      <c r="Y9" s="432">
        <f>(SUMIFS(ER_Cals_HH!$DD$196:$GY$196,ER_Cals_HH!$DD$25:$GY$25,"&gt;="&amp;Summary!$C9,ER_Cals_HH!$DD$25:$GY$25,"&lt;="&amp;$D9))/(MONTH($D9)-MONTH($C9)+1)</f>
        <v>0.98109999999999975</v>
      </c>
      <c r="Z9" s="432">
        <f>(SUMIFS(ER_Cals_HH!$DD$197:$GY$197,ER_Cals_HH!$DD$25:$GY$25,"&gt;="&amp;Summary!$C9,ER_Cals_HH!$DD$25:$GY$25,"&lt;="&amp;$D9))/(MONTH($D9)-MONTH($C9)+1)</f>
        <v>0.97209999999999985</v>
      </c>
      <c r="AA9" s="445">
        <f>(SUMIFS(ER_Cals_HH!$DD$198:$GY$198,ER_Cals_HH!$DD$25:$GY$25,"&gt;="&amp;Summary!$C9,ER_Cals_HH!$DD$25:$GY$25,"&lt;="&amp;$D9))/(MONTH($D9)-MONTH($C9)+1)</f>
        <v>105806.74355502707</v>
      </c>
      <c r="AB9" s="446">
        <f>(SUMIFS(ER_Cals_HH!$DD$199:$GY$199,ER_Cals_HH!$DD$25:$GY$25,"&gt;="&amp;Summary!$C9,ER_Cals_HH!$DD$25:$GY$25,"&lt;="&amp;$D9))/(MONTH($D9)-MONTH($C9)+1)</f>
        <v>0</v>
      </c>
      <c r="AC9" s="446">
        <f>(SUMIFS(ER_Cals_HH!$DD$200:$GY$200,ER_Cals_HH!$DD$25:$GY$25,"&gt;="&amp;Summary!$C9,ER_Cals_HH!$DD$25:$GY$25,"&lt;="&amp;$D9))/(MONTH($D9)-MONTH($C9)+1)</f>
        <v>125990.40670996318</v>
      </c>
      <c r="AD9" s="431">
        <f>SUMIFS(ER_Cals_HH!$DD$201:$GY$201,ER_Cals_HH!$DD$25:$GY$25,"&gt;="&amp;Summary!$C9,ER_Cals_HH!$DD$25:$GY$25,"&lt;="&amp;$D9)</f>
        <v>0</v>
      </c>
      <c r="AE9" s="431">
        <f>AVERAGEIFS(ER_Cals_HH!$DD$202:$GY$202,ER_Cals_HH!$DD$25:$GY$25,"&gt;="&amp;Summary!$C9,ER_Cals_HH!$DD$25:$GY$25,"&lt;="&amp;$D9)</f>
        <v>23</v>
      </c>
      <c r="AF9" s="436">
        <f>SUMIFS(ER_Cals_HH!$F$176:$DA$176,ER_Cals_HH!$F$25:$DA$25,"&gt;="&amp;Summary!$C9,ER_Cals_HH!$F$25:$DA$25,"&lt;="&amp;Summary!$D9)</f>
        <v>0</v>
      </c>
      <c r="AG9" s="435">
        <f>SUMIFS(ER_Cals_HH!$DD$203:$GY$203,ER_Cals_HH!$DD$25:$GY$25,"&gt;="&amp;Summary!$C9,ER_Cals_HH!$DD$25:$GY$25,"&lt;="&amp;$D9)</f>
        <v>0</v>
      </c>
      <c r="AH9" s="499"/>
      <c r="AI9" s="443">
        <f>SUMIFS(ER_Cals_HH!$DD$206:$GY$206,ER_Cals_HH!$DD$25:$GY$25,"&gt;="&amp;Summary!$C9,ER_Cals_HH!$DD$25:$GY$25,"&lt;="&amp;$D9)</f>
        <v>175.76479272389062</v>
      </c>
      <c r="AJ9" s="443">
        <f>SUMIFS(ER_Cals_HH!$DD$207:$GY$207,ER_Cals_HH!$DD$25:$GY$25,"&gt;="&amp;Summary!$C9,ER_Cals_HH!$DD$25:$GY$25,"&lt;="&amp;$D9)</f>
        <v>90.309503380642852</v>
      </c>
      <c r="AK9" s="432">
        <f>(SUMIFS(ER_Cals_HH!$DD$208:$GY$208,ER_Cals_HH!$DD$25:$GY$25,"&gt;="&amp;Summary!$C9,ER_Cals_HH!$DD$25:$GY$25,"&lt;="&amp;$D9))/(MONTH($D9)-MONTH($C9)+1)</f>
        <v>0</v>
      </c>
      <c r="AL9" s="432">
        <f>(SUMIFS(ER_Cals_HH!$DD$209:$GY$209,ER_Cals_HH!$DD$25:$GY$25,"&gt;="&amp;Summary!$C9,ER_Cals_HH!$DD$25:$GY$25,"&lt;="&amp;$D9))/(MONTH($D9)-MONTH($C9)+1)</f>
        <v>0</v>
      </c>
      <c r="AM9" s="445">
        <f>(SUMIFS(ER_Cals_HH!$DD$210:$GY$210,ER_Cals_HH!$DD$25:$GY$25,"&gt;="&amp;Summary!$C9,ER_Cals_HH!$DD$25:$GY$25,"&lt;="&amp;$D9))/(MONTH($D9)-MONTH($C9)+1)</f>
        <v>0</v>
      </c>
      <c r="AN9" s="446">
        <f>(SUMIFS(ER_Cals_HH!$DD$211:$GY$211,ER_Cals_HH!$DD$25:$GY$25,"&gt;="&amp;Summary!$C9,ER_Cals_HH!$DD$25:$GY$25,"&lt;="&amp;$D9))/(MONTH($D9)-MONTH($C9)+1)</f>
        <v>0</v>
      </c>
      <c r="AO9" s="446">
        <f>(SUMIFS(ER_Cals_HH!$DD$212:$GY$212,ER_Cals_HH!$DD$25:$GY$25,"&gt;="&amp;Summary!$C9,ER_Cals_HH!$DD$25:$GY$25,"&lt;="&amp;$D9))/(MONTH($D9)-MONTH($C9)+1)</f>
        <v>0</v>
      </c>
      <c r="AP9" s="431">
        <f>SUMIFS(ER_Cals_HH!$DD$213:$GY$213,ER_Cals_HH!$DD$25:$GY$25,"&gt;="&amp;Summary!$C9,ER_Cals_HH!$DD$25:$GY$25,"&lt;="&amp;$D9)</f>
        <v>7.0135702763971004</v>
      </c>
      <c r="AQ9" s="431">
        <f>AVERAGEIFS(ER_Cals_HH!$DD$214:$GY$214,ER_Cals_HH!$DD$25:$GY$25,"&gt;="&amp;Summary!$C9,ER_Cals_HH!$DD$25:$GY$25,"&lt;="&amp;$D9)</f>
        <v>0</v>
      </c>
      <c r="AR9" s="436">
        <f>SUMIFS(ER_Cals_HH!$F$177:$DA$177,ER_Cals_HH!$F$25:$DA$25,"&gt;="&amp;Summary!$C9,ER_Cals_HH!$F$25:$DA$25,"&lt;="&amp;Summary!$D9)</f>
        <v>394.39269345497451</v>
      </c>
      <c r="AS9" s="435">
        <f>SUMIFS(ER_Cals_HH!$DD$215:$GY$215,ER_Cals_HH!$DD$25:$GY$25,"&gt;="&amp;Summary!$C9,ER_Cals_HH!$DD$25:$GY$25,"&lt;="&amp;$D9)</f>
        <v>0.74730484007618769</v>
      </c>
      <c r="AU9" s="449">
        <f t="shared" ref="AU9:AU18" si="1">ABS(K9-W9-AI9)</f>
        <v>3339.5310617539189</v>
      </c>
      <c r="AV9" s="449">
        <f t="shared" si="0"/>
        <v>1715.8805642322125</v>
      </c>
      <c r="AW9" s="380">
        <f t="shared" si="0"/>
        <v>0.98109999999999975</v>
      </c>
      <c r="AX9" s="380">
        <f t="shared" si="0"/>
        <v>0.97209999999999985</v>
      </c>
      <c r="AY9" s="449">
        <f t="shared" si="0"/>
        <v>105806.74355502707</v>
      </c>
      <c r="AZ9" s="449">
        <f t="shared" si="0"/>
        <v>0</v>
      </c>
      <c r="BA9" s="449">
        <f t="shared" si="0"/>
        <v>125990.40670996318</v>
      </c>
      <c r="BB9" s="449">
        <f t="shared" si="0"/>
        <v>133.25783525154478</v>
      </c>
      <c r="BC9" s="449">
        <f t="shared" si="0"/>
        <v>23</v>
      </c>
      <c r="BD9" s="449">
        <f t="shared" si="0"/>
        <v>7493.4611756445092</v>
      </c>
      <c r="BE9" s="449">
        <f t="shared" si="0"/>
        <v>14.198791961447551</v>
      </c>
    </row>
    <row r="10" spans="1:57" hidden="1" x14ac:dyDescent="0.25">
      <c r="A10" s="90"/>
      <c r="B10" s="415"/>
      <c r="C10" s="217">
        <v>42736</v>
      </c>
      <c r="D10" s="217">
        <v>43100</v>
      </c>
      <c r="E10" s="218"/>
      <c r="F10" s="219">
        <f>SUMIFS(ER_Cals_HH!$F$178:$DA$178,ER_Cals_HH!$F$25:$DA$25,"&gt;="&amp;Summary!C10,ER_Cals_HH!$F$25:$DA$25,"&lt;="&amp;Summary!D10)</f>
        <v>10177.024983788149</v>
      </c>
      <c r="G10" s="219"/>
      <c r="H10" s="219">
        <v>9974</v>
      </c>
      <c r="I10" s="244"/>
      <c r="J10" s="239"/>
      <c r="K10" s="431">
        <f>SUMIFS(ER_Cals_HH!$DD$182:$GY$182,ER_Cals_HH!$DD$25:$GY$25,"&gt;="&amp;Summary!$C10,ER_Cals_HH!$DD$25:$GY$25,"&lt;="&amp;$D10)</f>
        <v>4760.1998619901251</v>
      </c>
      <c r="L10" s="431">
        <f>SUMIFS(ER_Cals_HH!$DD$183:$GY$183,ER_Cals_HH!$DD$25:$GY$25,"&gt;="&amp;Summary!$C10,ER_Cals_HH!$DD$25:$GY$25,"&lt;="&amp;$D10)</f>
        <v>2445.8327453795036</v>
      </c>
      <c r="M10" s="432">
        <f>(SUMIFS(ER_Cals_HH!$DD$184:$GY$184,ER_Cals_HH!$DD$25:$GY$25,"&gt;="&amp;Summary!$C10,ER_Cals_HH!$DD$25:$GY$25,"&lt;="&amp;$D10))/(MONTH($D10)-MONTH($C10)+1)</f>
        <v>0</v>
      </c>
      <c r="N10" s="432">
        <f>(SUMIFS(ER_Cals_HH!$DD$185:$GY$185,ER_Cals_HH!$DD$25:$GY$25,"&gt;="&amp;Summary!$C10,ER_Cals_HH!$DD$25:$GY$25,"&lt;="&amp;$D10))/(MONTH($D10)-MONTH($C10)+1)</f>
        <v>0</v>
      </c>
      <c r="O10" s="433">
        <f>(SUMIFS(ER_Cals_HH!$DD$186:$GY$186,ER_Cals_HH!$DD$25:$GY$25,"&gt;="&amp;Summary!$C10,ER_Cals_HH!$DD$25:$GY$25,"&lt;="&amp;$D10))/(MONTH($D10)-MONTH($C10)+1)</f>
        <v>0</v>
      </c>
      <c r="P10" s="434">
        <f>(SUMIFS(ER_Cals_HH!$DD$187:$GY$187,ER_Cals_HH!$DD$25:$GY$25,"&gt;="&amp;Summary!$C10,ER_Cals_HH!$DD$25:$GY$25,"&lt;="&amp;$D10))/(MONTH($D10)-MONTH($C10)+1)</f>
        <v>0</v>
      </c>
      <c r="Q10" s="434">
        <f>(SUMIFS(ER_Cals_HH!$DD$188:$GY$188,ER_Cals_HH!$DD$25:$GY$25,"&gt;="&amp;Summary!$C10,ER_Cals_HH!$DD$25:$GY$25,"&lt;="&amp;$D10))/(MONTH($D10)-MONTH($C10)+1)</f>
        <v>0</v>
      </c>
      <c r="R10" s="435">
        <f>SUMIFS(ER_Cals_HH!$DD$189:$GY$189,ER_Cals_HH!$DD$25:$GY$25,"&gt;="&amp;Summary!$C10,ER_Cals_HH!$DD$25:$GY$25,"&lt;="&amp;$D10)</f>
        <v>189.9470067034965</v>
      </c>
      <c r="S10" s="434">
        <f>(SUMIFS(ER_Cals_HH!$DD$190:$GY$190,ER_Cals_HH!$DD$25:$GY$25,"&gt;="&amp;Summary!$C10,ER_Cals_HH!$DD$25:$GY$25,"&lt;="&amp;$D10))/(MONTH($D10)-MONTH($C10)+1)</f>
        <v>0</v>
      </c>
      <c r="T10" s="436">
        <f>SUMIFS(ER_Cals_HH!$F$175:$DA$175,ER_Cals_HH!$F$25:$DA$25,"&gt;="&amp;Summary!$C10,ER_Cals_HH!$F$25:$DA$25,"&lt;="&amp;Summary!$D10)</f>
        <v>10712.657877671736</v>
      </c>
      <c r="U10" s="435">
        <f>SUMIFS(ER_Cals_HH!$DD$191:$GY$191,ER_Cals_HH!$DD$25:$GY$25,"&gt;="&amp;Summary!$C10,ER_Cals_HH!$DD$25:$GY$25,"&lt;="&amp;$D10)</f>
        <v>20.239095335682073</v>
      </c>
      <c r="W10" s="443">
        <f>SUMIFS(ER_Cals_HH!$DD$194:$GY$194,ER_Cals_HH!$DD$25:$GY$25,"&gt;="&amp;Summary!$C10,ER_Cals_HH!$DD$25:$GY$25,"&lt;="&amp;$D10)</f>
        <v>0</v>
      </c>
      <c r="X10" s="443">
        <f>SUMIFS(ER_Cals_HH!$DD$195:$GY$195,ER_Cals_HH!$DD$25:$GY$25,"&gt;="&amp;Summary!$C10,ER_Cals_HH!$DD$25:$GY$25,"&lt;="&amp;$D10)</f>
        <v>0</v>
      </c>
      <c r="Y10" s="432">
        <f>(SUMIFS(ER_Cals_HH!$DD$196:$GY$196,ER_Cals_HH!$DD$25:$GY$25,"&gt;="&amp;Summary!$C10,ER_Cals_HH!$DD$25:$GY$25,"&lt;="&amp;$D10))/(MONTH($D10)-MONTH($C10)+1)</f>
        <v>0.98109999999999975</v>
      </c>
      <c r="Z10" s="432">
        <f>(SUMIFS(ER_Cals_HH!$DD$197:$GY$197,ER_Cals_HH!$DD$25:$GY$25,"&gt;="&amp;Summary!$C10,ER_Cals_HH!$DD$25:$GY$25,"&lt;="&amp;$D10))/(MONTH($D10)-MONTH($C10)+1)</f>
        <v>0.97209999999999985</v>
      </c>
      <c r="AA10" s="445">
        <f>(SUMIFS(ER_Cals_HH!$DD$198:$GY$198,ER_Cals_HH!$DD$25:$GY$25,"&gt;="&amp;Summary!$C10,ER_Cals_HH!$DD$25:$GY$25,"&lt;="&amp;$D10))/(MONTH($D10)-MONTH($C10)+1)</f>
        <v>143698.3321022093</v>
      </c>
      <c r="AB10" s="446">
        <f>(SUMIFS(ER_Cals_HH!$DD$199:$GY$199,ER_Cals_HH!$DD$25:$GY$25,"&gt;="&amp;Summary!$C10,ER_Cals_HH!$DD$25:$GY$25,"&lt;="&amp;$D10))/(MONTH($D10)-MONTH($C10)+1)</f>
        <v>0</v>
      </c>
      <c r="AC10" s="446">
        <f>(SUMIFS(ER_Cals_HH!$DD$200:$GY$200,ER_Cals_HH!$DD$25:$GY$25,"&gt;="&amp;Summary!$C10,ER_Cals_HH!$DD$25:$GY$25,"&lt;="&amp;$D10))/(MONTH($D10)-MONTH($C10)+1)</f>
        <v>171110.18349870123</v>
      </c>
      <c r="AD10" s="431">
        <f>SUMIFS(ER_Cals_HH!$DD$201:$GY$201,ER_Cals_HH!$DD$25:$GY$25,"&gt;="&amp;Summary!$C10,ER_Cals_HH!$DD$25:$GY$25,"&lt;="&amp;$D10)</f>
        <v>0</v>
      </c>
      <c r="AE10" s="431">
        <f>AVERAGEIFS(ER_Cals_HH!$DD$202:$GY$202,ER_Cals_HH!$DD$25:$GY$25,"&gt;="&amp;Summary!$C10,ER_Cals_HH!$DD$25:$GY$25,"&lt;="&amp;$D10)</f>
        <v>23</v>
      </c>
      <c r="AF10" s="436">
        <f>SUMIFS(ER_Cals_HH!$F$176:$DA$176,ER_Cals_HH!$F$25:$DA$25,"&gt;="&amp;Summary!$C10,ER_Cals_HH!$F$25:$DA$25,"&lt;="&amp;Summary!$D10)</f>
        <v>0</v>
      </c>
      <c r="AG10" s="435">
        <f>SUMIFS(ER_Cals_HH!$DD$203:$GY$203,ER_Cals_HH!$DD$25:$GY$25,"&gt;="&amp;Summary!$C10,ER_Cals_HH!$DD$25:$GY$25,"&lt;="&amp;$D10)</f>
        <v>0</v>
      </c>
      <c r="AH10" s="499"/>
      <c r="AI10" s="443">
        <f>SUMIFS(ER_Cals_HH!$DD$206:$GY$206,ER_Cals_HH!$DD$25:$GY$25,"&gt;="&amp;Summary!$C10,ER_Cals_HH!$DD$25:$GY$25,"&lt;="&amp;$D10)</f>
        <v>238.00999309950649</v>
      </c>
      <c r="AJ10" s="443">
        <f>SUMIFS(ER_Cals_HH!$DD$207:$GY$207,ER_Cals_HH!$DD$25:$GY$25,"&gt;="&amp;Summary!$C10,ER_Cals_HH!$DD$25:$GY$25,"&lt;="&amp;$D10)</f>
        <v>122.29163726897531</v>
      </c>
      <c r="AK10" s="432">
        <f>(SUMIFS(ER_Cals_HH!$DD$208:$GY$208,ER_Cals_HH!$DD$25:$GY$25,"&gt;="&amp;Summary!$C10,ER_Cals_HH!$DD$25:$GY$25,"&lt;="&amp;$D10))/(MONTH($D10)-MONTH($C10)+1)</f>
        <v>0</v>
      </c>
      <c r="AL10" s="432">
        <f>(SUMIFS(ER_Cals_HH!$DD$209:$GY$209,ER_Cals_HH!$DD$25:$GY$25,"&gt;="&amp;Summary!$C10,ER_Cals_HH!$DD$25:$GY$25,"&lt;="&amp;$D10))/(MONTH($D10)-MONTH($C10)+1)</f>
        <v>0</v>
      </c>
      <c r="AM10" s="445">
        <f>(SUMIFS(ER_Cals_HH!$DD$210:$GY$210,ER_Cals_HH!$DD$25:$GY$25,"&gt;="&amp;Summary!$C10,ER_Cals_HH!$DD$25:$GY$25,"&lt;="&amp;$D10))/(MONTH($D10)-MONTH($C10)+1)</f>
        <v>0</v>
      </c>
      <c r="AN10" s="446">
        <f>(SUMIFS(ER_Cals_HH!$DD$211:$GY$211,ER_Cals_HH!$DD$25:$GY$25,"&gt;="&amp;Summary!$C10,ER_Cals_HH!$DD$25:$GY$25,"&lt;="&amp;$D10))/(MONTH($D10)-MONTH($C10)+1)</f>
        <v>0</v>
      </c>
      <c r="AO10" s="446">
        <f>(SUMIFS(ER_Cals_HH!$DD$212:$GY$212,ER_Cals_HH!$DD$25:$GY$25,"&gt;="&amp;Summary!$C10,ER_Cals_HH!$DD$25:$GY$25,"&lt;="&amp;$D10))/(MONTH($D10)-MONTH($C10)+1)</f>
        <v>0</v>
      </c>
      <c r="AP10" s="431">
        <f>SUMIFS(ER_Cals_HH!$DD$213:$GY$213,ER_Cals_HH!$DD$25:$GY$25,"&gt;="&amp;Summary!$C10,ER_Cals_HH!$DD$25:$GY$25,"&lt;="&amp;$D10)</f>
        <v>9.4973503351748327</v>
      </c>
      <c r="AQ10" s="431">
        <f>AVERAGEIFS(ER_Cals_HH!$DD$214:$GY$214,ER_Cals_HH!$DD$25:$GY$25,"&gt;="&amp;Summary!$C10,ER_Cals_HH!$DD$25:$GY$25,"&lt;="&amp;$D10)</f>
        <v>0</v>
      </c>
      <c r="AR10" s="436">
        <f>SUMIFS(ER_Cals_HH!$F$177:$DA$177,ER_Cals_HH!$F$25:$DA$25,"&gt;="&amp;Summary!$C10,ER_Cals_HH!$F$25:$DA$25,"&lt;="&amp;Summary!$D10)</f>
        <v>535.63289388358726</v>
      </c>
      <c r="AS10" s="435">
        <f>SUMIFS(ER_Cals_HH!$DD$215:$GY$215,ER_Cals_HH!$DD$25:$GY$25,"&gt;="&amp;Summary!$C10,ER_Cals_HH!$DD$25:$GY$25,"&lt;="&amp;$D10)</f>
        <v>1.0119547667841047</v>
      </c>
      <c r="AU10" s="449">
        <f t="shared" si="1"/>
        <v>4522.1898688906185</v>
      </c>
      <c r="AV10" s="449">
        <f t="shared" si="0"/>
        <v>2323.5411081105285</v>
      </c>
      <c r="AW10" s="380">
        <f t="shared" si="0"/>
        <v>0.98109999999999975</v>
      </c>
      <c r="AX10" s="380">
        <f t="shared" si="0"/>
        <v>0.97209999999999985</v>
      </c>
      <c r="AY10" s="449">
        <f t="shared" si="0"/>
        <v>143698.3321022093</v>
      </c>
      <c r="AZ10" s="449">
        <f t="shared" si="0"/>
        <v>0</v>
      </c>
      <c r="BA10" s="449">
        <f t="shared" si="0"/>
        <v>171110.18349870123</v>
      </c>
      <c r="BB10" s="449">
        <f t="shared" si="0"/>
        <v>180.44965636832166</v>
      </c>
      <c r="BC10" s="449">
        <f t="shared" si="0"/>
        <v>23</v>
      </c>
      <c r="BD10" s="449">
        <f t="shared" si="0"/>
        <v>10177.024983788149</v>
      </c>
      <c r="BE10" s="449">
        <f t="shared" si="0"/>
        <v>19.227140568897969</v>
      </c>
    </row>
    <row r="11" spans="1:57" hidden="1" x14ac:dyDescent="0.25">
      <c r="A11" s="90"/>
      <c r="B11" s="415"/>
      <c r="C11" s="217">
        <v>43101</v>
      </c>
      <c r="D11" s="217">
        <v>43452</v>
      </c>
      <c r="E11" s="218">
        <v>43604</v>
      </c>
      <c r="F11" s="219">
        <f>SUMIFS(ER_Cals_HH!$F$178:$DA$178,ER_Cals_HH!$F$25:$DA$25,"&gt;="&amp;Summary!C11,ER_Cals_HH!$F$25:$DA$25,"&lt;="&amp;Summary!D11)</f>
        <v>10992.445909451168</v>
      </c>
      <c r="G11" s="219">
        <f>SUM(F6:F11)</f>
        <v>28879.450911375949</v>
      </c>
      <c r="H11" s="219">
        <v>10773</v>
      </c>
      <c r="I11" s="244">
        <f>SUM(H8:H11)</f>
        <v>28451.518842492122</v>
      </c>
      <c r="J11" s="239"/>
      <c r="K11" s="431">
        <f>SUMIFS(ER_Cals_HH!$DD$182:$GY$182,ER_Cals_HH!$DD$25:$GY$25,"&gt;="&amp;Summary!$C11,ER_Cals_HH!$DD$25:$GY$25,"&lt;="&amp;$D11)</f>
        <v>5023.172350136073</v>
      </c>
      <c r="L11" s="431">
        <f>SUMIFS(ER_Cals_HH!$DD$183:$GY$183,ER_Cals_HH!$DD$25:$GY$25,"&gt;="&amp;Summary!$C11,ER_Cals_HH!$DD$25:$GY$25,"&lt;="&amp;$D11)</f>
        <v>2580.9503331465821</v>
      </c>
      <c r="M11" s="432">
        <f>(SUMIFS(ER_Cals_HH!$DD$184:$GY$184,ER_Cals_HH!$DD$25:$GY$25,"&gt;="&amp;Summary!$C11,ER_Cals_HH!$DD$25:$GY$25,"&lt;="&amp;$D11))/(MONTH($D11)-MONTH($C11)+1)</f>
        <v>0</v>
      </c>
      <c r="N11" s="432">
        <f>(SUMIFS(ER_Cals_HH!$DD$185:$GY$185,ER_Cals_HH!$DD$25:$GY$25,"&gt;="&amp;Summary!$C11,ER_Cals_HH!$DD$25:$GY$25,"&lt;="&amp;$D11))/(MONTH($D11)-MONTH($C11)+1)</f>
        <v>0</v>
      </c>
      <c r="O11" s="433">
        <f>(SUMIFS(ER_Cals_HH!$DD$186:$GY$186,ER_Cals_HH!$DD$25:$GY$25,"&gt;="&amp;Summary!$C11,ER_Cals_HH!$DD$25:$GY$25,"&lt;="&amp;$D11))/(MONTH($D11)-MONTH($C11)+1)</f>
        <v>0</v>
      </c>
      <c r="P11" s="434">
        <f>(SUMIFS(ER_Cals_HH!$DD$187:$GY$187,ER_Cals_HH!$DD$25:$GY$25,"&gt;="&amp;Summary!$C11,ER_Cals_HH!$DD$25:$GY$25,"&lt;="&amp;$D11))/(MONTH($D11)-MONTH($C11)+1)</f>
        <v>0</v>
      </c>
      <c r="Q11" s="434">
        <f>(SUMIFS(ER_Cals_HH!$DD$188:$GY$188,ER_Cals_HH!$DD$25:$GY$25,"&gt;="&amp;Summary!$C11,ER_Cals_HH!$DD$25:$GY$25,"&lt;="&amp;$D11))/(MONTH($D11)-MONTH($C11)+1)</f>
        <v>0</v>
      </c>
      <c r="R11" s="435">
        <f>SUMIFS(ER_Cals_HH!$DD$189:$GY$189,ER_Cals_HH!$DD$25:$GY$25,"&gt;="&amp;Summary!$C11,ER_Cals_HH!$DD$25:$GY$25,"&lt;="&amp;$D11)</f>
        <v>200.44043941995611</v>
      </c>
      <c r="S11" s="434">
        <f>(SUMIFS(ER_Cals_HH!$DD$190:$GY$190,ER_Cals_HH!$DD$25:$GY$25,"&gt;="&amp;Summary!$C11,ER_Cals_HH!$DD$25:$GY$25,"&lt;="&amp;$D11))/(MONTH($D11)-MONTH($C11)+1)</f>
        <v>0</v>
      </c>
      <c r="T11" s="436">
        <f>SUMIFS(ER_Cals_HH!$F$175:$DA$175,ER_Cals_HH!$F$25:$DA$25,"&gt;="&amp;Summary!$C11,ER_Cals_HH!$F$25:$DA$25,"&lt;="&amp;Summary!$D11)</f>
        <v>11570.995694159124</v>
      </c>
      <c r="U11" s="435">
        <f>SUMIFS(ER_Cals_HH!$DD$191:$GY$191,ER_Cals_HH!$DD$25:$GY$25,"&gt;="&amp;Summary!$C11,ER_Cals_HH!$DD$25:$GY$25,"&lt;="&amp;$D11)</f>
        <v>21.357183948041772</v>
      </c>
      <c r="W11" s="443">
        <f>SUMIFS(ER_Cals_HH!$DD$194:$GY$194,ER_Cals_HH!$DD$25:$GY$25,"&gt;="&amp;Summary!$C11,ER_Cals_HH!$DD$25:$GY$25,"&lt;="&amp;$D11)</f>
        <v>0</v>
      </c>
      <c r="X11" s="443">
        <f>SUMIFS(ER_Cals_HH!$DD$195:$GY$195,ER_Cals_HH!$DD$25:$GY$25,"&gt;="&amp;Summary!$C11,ER_Cals_HH!$DD$25:$GY$25,"&lt;="&amp;$D11)</f>
        <v>0</v>
      </c>
      <c r="Y11" s="432">
        <f>(SUMIFS(ER_Cals_HH!$DD$196:$GY$196,ER_Cals_HH!$DD$25:$GY$25,"&gt;="&amp;Summary!$C11,ER_Cals_HH!$DD$25:$GY$25,"&lt;="&amp;$D11))/(MONTH($D11)-MONTH($C11)+1)</f>
        <v>0.98109999999999975</v>
      </c>
      <c r="Z11" s="432">
        <f>(SUMIFS(ER_Cals_HH!$DD$197:$GY$197,ER_Cals_HH!$DD$25:$GY$25,"&gt;="&amp;Summary!$C11,ER_Cals_HH!$DD$25:$GY$25,"&lt;="&amp;$D11))/(MONTH($D11)-MONTH($C11)+1)</f>
        <v>0.97209999999999985</v>
      </c>
      <c r="AA11" s="445">
        <f>(SUMIFS(ER_Cals_HH!$DD$198:$GY$198,ER_Cals_HH!$DD$25:$GY$25,"&gt;="&amp;Summary!$C11,ER_Cals_HH!$DD$25:$GY$25,"&lt;="&amp;$D11))/(MONTH($D11)-MONTH($C11)+1)</f>
        <v>155211.97456311248</v>
      </c>
      <c r="AB11" s="446">
        <f>(SUMIFS(ER_Cals_HH!$DD$199:$GY$199,ER_Cals_HH!$DD$25:$GY$25,"&gt;="&amp;Summary!$C11,ER_Cals_HH!$DD$25:$GY$25,"&lt;="&amp;$D11))/(MONTH($D11)-MONTH($C11)+1)</f>
        <v>0</v>
      </c>
      <c r="AC11" s="446">
        <f>(SUMIFS(ER_Cals_HH!$DD$200:$GY$200,ER_Cals_HH!$DD$25:$GY$25,"&gt;="&amp;Summary!$C11,ER_Cals_HH!$DD$25:$GY$25,"&lt;="&amp;$D11))/(MONTH($D11)-MONTH($C11)+1)</f>
        <v>184820.16499537093</v>
      </c>
      <c r="AD11" s="431">
        <f>SUMIFS(ER_Cals_HH!$DD$201:$GY$201,ER_Cals_HH!$DD$25:$GY$25,"&gt;="&amp;Summary!$C11,ER_Cals_HH!$DD$25:$GY$25,"&lt;="&amp;$D11)</f>
        <v>0</v>
      </c>
      <c r="AE11" s="431">
        <f>AVERAGEIFS(ER_Cals_HH!$DD$202:$GY$202,ER_Cals_HH!$DD$25:$GY$25,"&gt;="&amp;Summary!$C11,ER_Cals_HH!$DD$25:$GY$25,"&lt;="&amp;$D11)</f>
        <v>23</v>
      </c>
      <c r="AF11" s="436">
        <f>SUMIFS(ER_Cals_HH!$F$176:$DA$176,ER_Cals_HH!$F$25:$DA$25,"&gt;="&amp;Summary!$C11,ER_Cals_HH!$F$25:$DA$25,"&lt;="&amp;Summary!$D11)</f>
        <v>0</v>
      </c>
      <c r="AG11" s="435">
        <f>SUMIFS(ER_Cals_HH!$DD$203:$GY$203,ER_Cals_HH!$DD$25:$GY$25,"&gt;="&amp;Summary!$C11,ER_Cals_HH!$DD$25:$GY$25,"&lt;="&amp;$D11)</f>
        <v>0</v>
      </c>
      <c r="AH11" s="499"/>
      <c r="AI11" s="443">
        <f>SUMIFS(ER_Cals_HH!$DD$206:$GY$206,ER_Cals_HH!$DD$25:$GY$25,"&gt;="&amp;Summary!$C11,ER_Cals_HH!$DD$25:$GY$25,"&lt;="&amp;$D11)</f>
        <v>251.15861750680401</v>
      </c>
      <c r="AJ11" s="443">
        <f>SUMIFS(ER_Cals_HH!$DD$207:$GY$207,ER_Cals_HH!$DD$25:$GY$25,"&gt;="&amp;Summary!$C11,ER_Cals_HH!$DD$25:$GY$25,"&lt;="&amp;$D11)</f>
        <v>129.04751665732923</v>
      </c>
      <c r="AK11" s="432">
        <f>(SUMIFS(ER_Cals_HH!$DD$208:$GY$208,ER_Cals_HH!$DD$25:$GY$25,"&gt;="&amp;Summary!$C11,ER_Cals_HH!$DD$25:$GY$25,"&lt;="&amp;$D11))/(MONTH($D11)-MONTH($C11)+1)</f>
        <v>0</v>
      </c>
      <c r="AL11" s="432">
        <f>(SUMIFS(ER_Cals_HH!$DD$209:$GY$209,ER_Cals_HH!$DD$25:$GY$25,"&gt;="&amp;Summary!$C11,ER_Cals_HH!$DD$25:$GY$25,"&lt;="&amp;$D11))/(MONTH($D11)-MONTH($C11)+1)</f>
        <v>0</v>
      </c>
      <c r="AM11" s="445">
        <f>(SUMIFS(ER_Cals_HH!$DD$210:$GY$210,ER_Cals_HH!$DD$25:$GY$25,"&gt;="&amp;Summary!$C11,ER_Cals_HH!$DD$25:$GY$25,"&lt;="&amp;$D11))/(MONTH($D11)-MONTH($C11)+1)</f>
        <v>0</v>
      </c>
      <c r="AN11" s="446">
        <f>(SUMIFS(ER_Cals_HH!$DD$211:$GY$211,ER_Cals_HH!$DD$25:$GY$25,"&gt;="&amp;Summary!$C11,ER_Cals_HH!$DD$25:$GY$25,"&lt;="&amp;$D11))/(MONTH($D11)-MONTH($C11)+1)</f>
        <v>0</v>
      </c>
      <c r="AO11" s="446">
        <f>(SUMIFS(ER_Cals_HH!$DD$212:$GY$212,ER_Cals_HH!$DD$25:$GY$25,"&gt;="&amp;Summary!$C11,ER_Cals_HH!$DD$25:$GY$25,"&lt;="&amp;$D11))/(MONTH($D11)-MONTH($C11)+1)</f>
        <v>0</v>
      </c>
      <c r="AP11" s="431">
        <f>SUMIFS(ER_Cals_HH!$DD$213:$GY$213,ER_Cals_HH!$DD$25:$GY$25,"&gt;="&amp;Summary!$C11,ER_Cals_HH!$DD$25:$GY$25,"&lt;="&amp;$D11)</f>
        <v>10.022021970997816</v>
      </c>
      <c r="AQ11" s="431">
        <f>AVERAGEIFS(ER_Cals_HH!$DD$214:$GY$214,ER_Cals_HH!$DD$25:$GY$25,"&gt;="&amp;Summary!$C11,ER_Cals_HH!$DD$25:$GY$25,"&lt;="&amp;$D11)</f>
        <v>0</v>
      </c>
      <c r="AR11" s="436">
        <f>SUMIFS(ER_Cals_HH!$F$177:$DA$177,ER_Cals_HH!$F$25:$DA$25,"&gt;="&amp;Summary!$C11,ER_Cals_HH!$F$25:$DA$25,"&lt;="&amp;Summary!$D11)</f>
        <v>578.54978470795686</v>
      </c>
      <c r="AS11" s="435">
        <f>SUMIFS(ER_Cals_HH!$DD$215:$GY$215,ER_Cals_HH!$DD$25:$GY$25,"&gt;="&amp;Summary!$C11,ER_Cals_HH!$DD$25:$GY$25,"&lt;="&amp;$D11)</f>
        <v>1.0678591974020895</v>
      </c>
      <c r="AU11" s="449">
        <f t="shared" si="1"/>
        <v>4772.0137326292688</v>
      </c>
      <c r="AV11" s="449">
        <f t="shared" si="0"/>
        <v>2451.9028164892529</v>
      </c>
      <c r="AW11" s="380">
        <f t="shared" si="0"/>
        <v>0.98109999999999975</v>
      </c>
      <c r="AX11" s="380">
        <f t="shared" si="0"/>
        <v>0.97209999999999985</v>
      </c>
      <c r="AY11" s="449">
        <f t="shared" si="0"/>
        <v>155211.97456311248</v>
      </c>
      <c r="AZ11" s="449">
        <f t="shared" si="0"/>
        <v>0</v>
      </c>
      <c r="BA11" s="449">
        <f t="shared" si="0"/>
        <v>184820.16499537093</v>
      </c>
      <c r="BB11" s="449">
        <f t="shared" si="0"/>
        <v>190.41841744895828</v>
      </c>
      <c r="BC11" s="449">
        <f t="shared" si="0"/>
        <v>23</v>
      </c>
      <c r="BD11" s="449">
        <f t="shared" si="0"/>
        <v>10992.445909451168</v>
      </c>
      <c r="BE11" s="449">
        <f t="shared" si="0"/>
        <v>20.289324750639683</v>
      </c>
    </row>
    <row r="12" spans="1:57" s="197" customFormat="1" x14ac:dyDescent="0.25">
      <c r="A12" s="393"/>
      <c r="B12" s="416" t="s">
        <v>52</v>
      </c>
      <c r="C12" s="394">
        <v>43453</v>
      </c>
      <c r="D12" s="394">
        <v>43465</v>
      </c>
      <c r="E12" s="395"/>
      <c r="F12" s="535">
        <f>BD12</f>
        <v>559</v>
      </c>
      <c r="G12" s="396"/>
      <c r="H12" s="397">
        <f>ROUNDDOWN(F12-ROUNDDOWN(F12*0.02,0),0)</f>
        <v>548</v>
      </c>
      <c r="I12" s="398"/>
      <c r="J12" s="393"/>
      <c r="K12" s="440">
        <f>SUMIFS(ER_Cals_HH!$DD$182:$GY$182,ER_Cals_HH!$DD$25:$GY$25,"&gt;="&amp;Summary!$C12,ER_Cals_HH!$DD$25:$GY$25,"&lt;="&amp;$D12)</f>
        <v>103.70140170006268</v>
      </c>
      <c r="L12" s="440">
        <f>SUMIFS(ER_Cals_HH!$DD$183:$GY$183,ER_Cals_HH!$DD$25:$GY$25,"&gt;="&amp;Summary!$C12,ER_Cals_HH!$DD$25:$GY$25,"&lt;="&amp;$D12)</f>
        <v>53.282696393703056</v>
      </c>
      <c r="M12" s="438">
        <f>(SUMIFS(ER_Cals_HH!$DD$184:$GY$184,ER_Cals_HH!$DD$25:$GY$25,"&gt;="&amp;Summary!$C12,ER_Cals_HH!$DD$25:$GY$25,"&lt;="&amp;$D12))/(MONTH($D12)-MONTH($C12)+1)</f>
        <v>0</v>
      </c>
      <c r="N12" s="438">
        <f>(SUMIFS(ER_Cals_HH!$DD$185:$GY$185,ER_Cals_HH!$DD$25:$GY$25,"&gt;="&amp;Summary!$C12,ER_Cals_HH!$DD$25:$GY$25,"&lt;="&amp;$D12))/(MONTH($D12)-MONTH($C12)+1)</f>
        <v>0</v>
      </c>
      <c r="O12" s="439">
        <f>(SUMIFS(ER_Cals_HH!$DD$186:$GY$186,ER_Cals_HH!$DD$25:$GY$25,"&gt;="&amp;Summary!$C12,ER_Cals_HH!$DD$25:$GY$25,"&lt;="&amp;$D12))/(MONTH($D12)-MONTH($C12)+1)</f>
        <v>0</v>
      </c>
      <c r="P12" s="440">
        <f>(SUMIFS(ER_Cals_HH!$DD$187:$GY$187,ER_Cals_HH!$DD$25:$GY$25,"&gt;="&amp;Summary!$C12,ER_Cals_HH!$DD$25:$GY$25,"&lt;="&amp;$D12))/(MONTH($D12)-MONTH($C12)+1)</f>
        <v>0</v>
      </c>
      <c r="Q12" s="440">
        <f>(SUMIFS(ER_Cals_HH!$DD$188:$GY$188,ER_Cals_HH!$DD$25:$GY$25,"&gt;="&amp;Summary!$C12,ER_Cals_HH!$DD$25:$GY$25,"&lt;="&amp;$D12))/(MONTH($D12)-MONTH($C12)+1)</f>
        <v>0</v>
      </c>
      <c r="R12" s="441">
        <f>SUMIFS(ER_Cals_HH!$DD$189:$GY$189,ER_Cals_HH!$DD$25:$GY$25,"&gt;="&amp;Summary!$C12,ER_Cals_HH!$DD$25:$GY$25,"&lt;="&amp;$D12)</f>
        <v>4.1380134059431324</v>
      </c>
      <c r="S12" s="440">
        <f>(SUMIFS(ER_Cals_HH!$DD$190:$GY$190,ER_Cals_HH!$DD$25:$GY$25,"&gt;="&amp;Summary!$C12,ER_Cals_HH!$DD$25:$GY$25,"&lt;="&amp;$D12))/(MONTH($D12)-MONTH($C12)+1)</f>
        <v>0</v>
      </c>
      <c r="T12" s="440">
        <f>ROUNDDOWN(SUMIFS(ER_Cals_HH!$F$175:$DA$175,ER_Cals_HH!$F$25:$DA$25,"&gt;="&amp;Summary!$C12,ER_Cals_HH!$F$25:$DA$25,"&lt;="&amp;Summary!$D12),0)</f>
        <v>589</v>
      </c>
      <c r="U12" s="441">
        <f>SUMIFS(ER_Cals_HH!$DD$191:$GY$191,ER_Cals_HH!$DD$25:$GY$25,"&gt;="&amp;Summary!$C12,ER_Cals_HH!$DD$25:$GY$25,"&lt;="&amp;$D12)</f>
        <v>0.44091059541646305</v>
      </c>
      <c r="W12" s="444">
        <f>SUMIFS(ER_Cals_HH!$DD$194:$GY$194,ER_Cals_HH!$DD$25:$GY$25,"&gt;="&amp;Summary!$C12,ER_Cals_HH!$DD$25:$GY$25,"&lt;="&amp;$D12)</f>
        <v>0</v>
      </c>
      <c r="X12" s="444">
        <f>SUMIFS(ER_Cals_HH!$DD$195:$GY$195,ER_Cals_HH!$DD$25:$GY$25,"&gt;="&amp;Summary!$C12,ER_Cals_HH!$DD$25:$GY$25,"&lt;="&amp;$D12)</f>
        <v>0</v>
      </c>
      <c r="Y12" s="438">
        <f>(SUMIFS(ER_Cals_HH!$DD$196:$GY$196,ER_Cals_HH!$DD$25:$GY$25,"&gt;="&amp;Summary!$C12,ER_Cals_HH!$DD$25:$GY$25,"&lt;="&amp;$D12))/(MONTH($D12)-MONTH($C12)+1)</f>
        <v>0.88560000000000005</v>
      </c>
      <c r="Z12" s="438">
        <f>(SUMIFS(ER_Cals_HH!$DD$197:$GY$197,ER_Cals_HH!$DD$25:$GY$25,"&gt;="&amp;Summary!$C12,ER_Cals_HH!$DD$25:$GY$25,"&lt;="&amp;$D12))/(MONTH($D12)-MONTH($C12)+1)</f>
        <v>0.98919999999999997</v>
      </c>
      <c r="AA12" s="545">
        <f>ROUNDDOWN((SUMIFS(ER_Cals_HH!$DD$198:$GY$198,ER_Cals_HH!$DD$25:$GY$25,"&gt;="&amp;Summary!$C12,ER_Cals_HH!$DD$25:$GY$25,"&lt;="&amp;$D12))/(MONTH($D12)-MONTH($C12)+1),0)</f>
        <v>87922</v>
      </c>
      <c r="AB12" s="545">
        <f>ROUNDDOWN((SUMIFS(ER_Cals_HH!$DD$199:$GY$199,ER_Cals_HH!$DD$25:$GY$25,"&gt;="&amp;Summary!$C12,ER_Cals_HH!$DD$25:$GY$25,"&lt;="&amp;$D12))/(MONTH($D12)-MONTH($C12)+1),0)</f>
        <v>100181</v>
      </c>
      <c r="AC12" s="545">
        <f>ROUNDDOWN((SUMIFS(ER_Cals_HH!$DD$200:$GY$200,ER_Cals_HH!$DD$25:$GY$25,"&gt;="&amp;Summary!$C12,ER_Cals_HH!$DD$25:$GY$25,"&lt;="&amp;$D12))/(MONTH($D12)-MONTH($C12)+1),0)</f>
        <v>104694</v>
      </c>
      <c r="AD12" s="437">
        <f>SUMIFS(ER_Cals_HH!$DD$201:$GY$201,ER_Cals_HH!$DD$25:$GY$25,"&gt;="&amp;Summary!$C12,ER_Cals_HH!$DD$25:$GY$25,"&lt;="&amp;$D12)</f>
        <v>0</v>
      </c>
      <c r="AE12" s="437">
        <f>AVERAGEIFS(ER_Cals_HH!$DD$202:$GY$202,ER_Cals_HH!$DD$25:$GY$25,"&gt;="&amp;Summary!$C12,ER_Cals_HH!$DD$25:$GY$25,"&lt;="&amp;$D12)</f>
        <v>19</v>
      </c>
      <c r="AF12" s="442">
        <f>SUMIFS(ER_Cals_HH!$F$176:$DA$176,ER_Cals_HH!$F$25:$DA$25,"&gt;="&amp;Summary!$C12,ER_Cals_HH!$F$25:$DA$25,"&lt;="&amp;Summary!$D12)</f>
        <v>0</v>
      </c>
      <c r="AG12" s="441">
        <f>SUMIFS(ER_Cals_HH!$DD$203:$GY$203,ER_Cals_HH!$DD$25:$GY$25,"&gt;="&amp;Summary!$C12,ER_Cals_HH!$DD$25:$GY$25,"&lt;="&amp;$D12)</f>
        <v>0</v>
      </c>
      <c r="AH12" s="499"/>
      <c r="AI12" s="440">
        <f>SUMIFS(ER_Cals_HH!$DD$206:$GY$206,ER_Cals_HH!$DD$25:$GY$25,"&gt;="&amp;Summary!$C12,ER_Cals_HH!$DD$25:$GY$25,"&lt;="&amp;$D12)</f>
        <v>5.1850700850031384</v>
      </c>
      <c r="AJ12" s="440">
        <f>SUMIFS(ER_Cals_HH!$DD$207:$GY$207,ER_Cals_HH!$DD$25:$GY$25,"&gt;="&amp;Summary!$C12,ER_Cals_HH!$DD$25:$GY$25,"&lt;="&amp;$D12)</f>
        <v>2.6641348196851551</v>
      </c>
      <c r="AK12" s="438">
        <f>(SUMIFS(ER_Cals_HH!$DD$208:$GY$208,ER_Cals_HH!$DD$25:$GY$25,"&gt;="&amp;Summary!$C12,ER_Cals_HH!$DD$25:$GY$25,"&lt;="&amp;$D12))/(MONTH($D12)-MONTH($C12)+1)</f>
        <v>0</v>
      </c>
      <c r="AL12" s="438">
        <f>(SUMIFS(ER_Cals_HH!$DD$209:$GY$209,ER_Cals_HH!$DD$25:$GY$25,"&gt;="&amp;Summary!$C12,ER_Cals_HH!$DD$25:$GY$25,"&lt;="&amp;$D12))/(MONTH($D12)-MONTH($C12)+1)</f>
        <v>0</v>
      </c>
      <c r="AM12" s="447">
        <f>(SUMIFS(ER_Cals_HH!$DD$210:$GY$210,ER_Cals_HH!$DD$25:$GY$25,"&gt;="&amp;Summary!$C12,ER_Cals_HH!$DD$25:$GY$25,"&lt;="&amp;$D12))/(MONTH($D12)-MONTH($C12)+1)</f>
        <v>0</v>
      </c>
      <c r="AN12" s="448">
        <f>(SUMIFS(ER_Cals_HH!$DD$211:$GY$211,ER_Cals_HH!$DD$25:$GY$25,"&gt;="&amp;Summary!$C12,ER_Cals_HH!$DD$25:$GY$25,"&lt;="&amp;$D12))/(MONTH($D12)-MONTH($C12)+1)</f>
        <v>0</v>
      </c>
      <c r="AO12" s="448">
        <f>(SUMIFS(ER_Cals_HH!$DD$212:$GY$212,ER_Cals_HH!$DD$25:$GY$25,"&gt;="&amp;Summary!$C12,ER_Cals_HH!$DD$25:$GY$25,"&lt;="&amp;$D12))/(MONTH($D12)-MONTH($C12)+1)</f>
        <v>0</v>
      </c>
      <c r="AP12" s="440">
        <f>SUMIFS(ER_Cals_HH!$DD$213:$GY$213,ER_Cals_HH!$DD$25:$GY$25,"&gt;="&amp;Summary!$C12,ER_Cals_HH!$DD$25:$GY$25,"&lt;="&amp;$D12)</f>
        <v>0.20690067029715681</v>
      </c>
      <c r="AQ12" s="440">
        <f>AVERAGEIFS(ER_Cals_HH!$DD$214:$GY$214,ER_Cals_HH!$DD$25:$GY$25,"&gt;="&amp;Summary!$C12,ER_Cals_HH!$DD$25:$GY$25,"&lt;="&amp;$D12)</f>
        <v>0</v>
      </c>
      <c r="AR12" s="440">
        <f>ROUNDUP(SUMIFS(ER_Cals_HH!$F$177:$DA$177,ER_Cals_HH!$F$25:$DA$25,"&gt;="&amp;Summary!$C12,ER_Cals_HH!$F$25:$DA$25,"&lt;="&amp;Summary!$D12),0)</f>
        <v>30</v>
      </c>
      <c r="AS12" s="440">
        <f>SUMIFS(ER_Cals_HH!$DD$215:$GY$215,ER_Cals_HH!$DD$25:$GY$25,"&gt;="&amp;Summary!$C12,ER_Cals_HH!$DD$25:$GY$25,"&lt;="&amp;$D12)</f>
        <v>2.204552977082317E-2</v>
      </c>
      <c r="AT12" s="80"/>
      <c r="AU12" s="529">
        <f t="shared" si="1"/>
        <v>98.516331615059542</v>
      </c>
      <c r="AV12" s="529">
        <f t="shared" si="0"/>
        <v>50.618561574017903</v>
      </c>
      <c r="AW12" s="399">
        <f t="shared" si="0"/>
        <v>0.88560000000000005</v>
      </c>
      <c r="AX12" s="399">
        <f t="shared" si="0"/>
        <v>0.98919999999999997</v>
      </c>
      <c r="AY12" s="546">
        <f>ABS(O12-AA12-AM12)</f>
        <v>87922</v>
      </c>
      <c r="AZ12" s="546">
        <f t="shared" si="0"/>
        <v>100181</v>
      </c>
      <c r="BA12" s="546">
        <f t="shared" si="0"/>
        <v>104694</v>
      </c>
      <c r="BB12" s="529">
        <f t="shared" si="0"/>
        <v>3.9311127356459754</v>
      </c>
      <c r="BC12" s="546">
        <f t="shared" si="0"/>
        <v>19</v>
      </c>
      <c r="BD12" s="546">
        <f>ABS(T12-AF12-AR12)</f>
        <v>559</v>
      </c>
      <c r="BE12" s="529">
        <f t="shared" si="0"/>
        <v>0.41886506564563986</v>
      </c>
    </row>
    <row r="13" spans="1:57" s="197" customFormat="1" x14ac:dyDescent="0.25">
      <c r="A13" s="393"/>
      <c r="B13" s="417"/>
      <c r="C13" s="400">
        <v>43466</v>
      </c>
      <c r="D13" s="400">
        <v>43830</v>
      </c>
      <c r="E13" s="401"/>
      <c r="F13" s="536">
        <f>BD13</f>
        <v>21512</v>
      </c>
      <c r="G13" s="402"/>
      <c r="H13" s="403">
        <f t="shared" ref="H13:H18" si="2">ROUNDDOWN(F13-ROUNDDOWN(F13*0.02,0),0)</f>
        <v>21082</v>
      </c>
      <c r="I13" s="404"/>
      <c r="J13" s="393"/>
      <c r="K13" s="440">
        <f>SUMIFS(ER_Cals_HH!$DD$182:$GY$182,ER_Cals_HH!$DD$25:$GY$25,"&gt;="&amp;Summary!$C13,ER_Cals_HH!$DD$25:$GY$25,"&lt;="&amp;$D13)</f>
        <v>9329.7874929646114</v>
      </c>
      <c r="L13" s="440">
        <f>SUMIFS(ER_Cals_HH!$DD$183:$GY$183,ER_Cals_HH!$DD$25:$GY$25,"&gt;="&amp;Summary!$C13,ER_Cals_HH!$DD$25:$GY$25,"&lt;="&amp;$D13)</f>
        <v>4793.7272424071862</v>
      </c>
      <c r="M13" s="438">
        <f>(SUMIFS(ER_Cals_HH!$DD$184:$GY$184,ER_Cals_HH!$DD$25:$GY$25,"&gt;="&amp;Summary!$C13,ER_Cals_HH!$DD$25:$GY$25,"&lt;="&amp;$D13))/(MONTH($D13)-MONTH($C13)+1)</f>
        <v>0</v>
      </c>
      <c r="N13" s="438">
        <f>(SUMIFS(ER_Cals_HH!$DD$185:$GY$185,ER_Cals_HH!$DD$25:$GY$25,"&gt;="&amp;Summary!$C13,ER_Cals_HH!$DD$25:$GY$25,"&lt;="&amp;$D13))/(MONTH($D13)-MONTH($C13)+1)</f>
        <v>0</v>
      </c>
      <c r="O13" s="439">
        <f>(SUMIFS(ER_Cals_HH!$DD$186:$GY$186,ER_Cals_HH!$DD$25:$GY$25,"&gt;="&amp;Summary!$C13,ER_Cals_HH!$DD$25:$GY$25,"&lt;="&amp;$D13))/(MONTH($D13)-MONTH($C13)+1)</f>
        <v>0</v>
      </c>
      <c r="P13" s="440">
        <f>(SUMIFS(ER_Cals_HH!$DD$187:$GY$187,ER_Cals_HH!$DD$25:$GY$25,"&gt;="&amp;Summary!$C13,ER_Cals_HH!$DD$25:$GY$25,"&lt;="&amp;$D13))/(MONTH($D13)-MONTH($C13)+1)</f>
        <v>0</v>
      </c>
      <c r="Q13" s="440">
        <f>(SUMIFS(ER_Cals_HH!$DD$188:$GY$188,ER_Cals_HH!$DD$25:$GY$25,"&gt;="&amp;Summary!$C13,ER_Cals_HH!$DD$25:$GY$25,"&lt;="&amp;$D13))/(MONTH($D13)-MONTH($C13)+1)</f>
        <v>0</v>
      </c>
      <c r="R13" s="441">
        <f>SUMIFS(ER_Cals_HH!$DD$189:$GY$189,ER_Cals_HH!$DD$25:$GY$25,"&gt;="&amp;Summary!$C13,ER_Cals_HH!$DD$25:$GY$25,"&lt;="&amp;$D13)</f>
        <v>372.28798345610795</v>
      </c>
      <c r="S13" s="440">
        <f>(SUMIFS(ER_Cals_HH!$DD$190:$GY$190,ER_Cals_HH!$DD$25:$GY$25,"&gt;="&amp;Summary!$C13,ER_Cals_HH!$DD$25:$GY$25,"&lt;="&amp;$D13))/(MONTH($D13)-MONTH($C13)+1)</f>
        <v>0</v>
      </c>
      <c r="T13" s="440">
        <f>ROUNDDOWN(SUMIFS(ER_Cals_HH!$F$175:$DA$175,ER_Cals_HH!$F$25:$DA$25,"&gt;="&amp;Summary!$C13,ER_Cals_HH!$F$25:$DA$25,"&lt;="&amp;Summary!$D13),0)</f>
        <v>22645</v>
      </c>
      <c r="U13" s="441">
        <f>SUMIFS(ER_Cals_HH!$DD$191:$GY$191,ER_Cals_HH!$DD$25:$GY$25,"&gt;="&amp;Summary!$C13,ER_Cals_HH!$DD$25:$GY$25,"&lt;="&amp;$D13)</f>
        <v>39.667758498867144</v>
      </c>
      <c r="W13" s="444">
        <f>SUMIFS(ER_Cals_HH!$DD$194:$GY$194,ER_Cals_HH!$DD$25:$GY$25,"&gt;="&amp;Summary!$C13,ER_Cals_HH!$DD$25:$GY$25,"&lt;="&amp;$D13)</f>
        <v>0</v>
      </c>
      <c r="X13" s="444">
        <f>SUMIFS(ER_Cals_HH!$DD$195:$GY$195,ER_Cals_HH!$DD$25:$GY$25,"&gt;="&amp;Summary!$C13,ER_Cals_HH!$DD$25:$GY$25,"&lt;="&amp;$D13)</f>
        <v>0</v>
      </c>
      <c r="Y13" s="438">
        <f>(SUMIFS(ER_Cals_HH!$DD$196:$GY$196,ER_Cals_HH!$DD$25:$GY$25,"&gt;="&amp;Summary!$C13,ER_Cals_HH!$DD$25:$GY$25,"&lt;="&amp;$D13))/(MONTH($D13)-MONTH($C13)+1)</f>
        <v>0.88560000000000005</v>
      </c>
      <c r="Z13" s="438">
        <f>(SUMIFS(ER_Cals_HH!$DD$197:$GY$197,ER_Cals_HH!$DD$25:$GY$25,"&gt;="&amp;Summary!$C13,ER_Cals_HH!$DD$25:$GY$25,"&lt;="&amp;$D13))/(MONTH($D13)-MONTH($C13)+1)</f>
        <v>0.98920000000000019</v>
      </c>
      <c r="AA13" s="545">
        <f>ROUNDDOWN((SUMIFS(ER_Cals_HH!$DD$198:$GY$198,ER_Cals_HH!$DD$25:$GY$25,"&gt;="&amp;Summary!$C13,ER_Cals_HH!$DD$25:$GY$25,"&lt;="&amp;$D13))/(MONTH($D13)-MONTH($C13)+1),0)</f>
        <v>281550</v>
      </c>
      <c r="AB13" s="545">
        <f>ROUNDDOWN((SUMIFS(ER_Cals_HH!$DD$199:$GY$199,ER_Cals_HH!$DD$25:$GY$25,"&gt;="&amp;Summary!$C13,ER_Cals_HH!$DD$25:$GY$25,"&lt;="&amp;$D13))/(MONTH($D13)-MONTH($C13)+1),0)</f>
        <v>320809</v>
      </c>
      <c r="AC13" s="545">
        <f>ROUNDDOWN((SUMIFS(ER_Cals_HH!$DD$200:$GY$200,ER_Cals_HH!$DD$25:$GY$25,"&gt;="&amp;Summary!$C13,ER_Cals_HH!$DD$25:$GY$25,"&lt;="&amp;$D13))/(MONTH($D13)-MONTH($C13)+1),0)</f>
        <v>335259</v>
      </c>
      <c r="AD13" s="437">
        <f>SUMIFS(ER_Cals_HH!$DD$201:$GY$201,ER_Cals_HH!$DD$25:$GY$25,"&gt;="&amp;Summary!$C13,ER_Cals_HH!$DD$25:$GY$25,"&lt;="&amp;$D13)</f>
        <v>0</v>
      </c>
      <c r="AE13" s="437">
        <f>AVERAGEIFS(ER_Cals_HH!$DD$202:$GY$202,ER_Cals_HH!$DD$25:$GY$25,"&gt;="&amp;Summary!$C13,ER_Cals_HH!$DD$25:$GY$25,"&lt;="&amp;$D13)</f>
        <v>19</v>
      </c>
      <c r="AF13" s="442">
        <f>SUMIFS(ER_Cals_HH!$F$176:$DA$176,ER_Cals_HH!$F$25:$DA$25,"&gt;="&amp;Summary!$C13,ER_Cals_HH!$F$25:$DA$25,"&lt;="&amp;Summary!$D13)</f>
        <v>0</v>
      </c>
      <c r="AG13" s="441">
        <f>SUMIFS(ER_Cals_HH!$DD$203:$GY$203,ER_Cals_HH!$DD$25:$GY$25,"&gt;="&amp;Summary!$C13,ER_Cals_HH!$DD$25:$GY$25,"&lt;="&amp;$D13)</f>
        <v>0</v>
      </c>
      <c r="AH13" s="499"/>
      <c r="AI13" s="440">
        <f>SUMIFS(ER_Cals_HH!$DD$206:$GY$206,ER_Cals_HH!$DD$25:$GY$25,"&gt;="&amp;Summary!$C13,ER_Cals_HH!$DD$25:$GY$25,"&lt;="&amp;$D13)</f>
        <v>466.48937464823103</v>
      </c>
      <c r="AJ13" s="440">
        <f>SUMIFS(ER_Cals_HH!$DD$207:$GY$207,ER_Cals_HH!$DD$25:$GY$25,"&gt;="&amp;Summary!$C13,ER_Cals_HH!$DD$25:$GY$25,"&lt;="&amp;$D13)</f>
        <v>239.68636212035955</v>
      </c>
      <c r="AK13" s="438">
        <f>(SUMIFS(ER_Cals_HH!$DD$208:$GY$208,ER_Cals_HH!$DD$25:$GY$25,"&gt;="&amp;Summary!$C13,ER_Cals_HH!$DD$25:$GY$25,"&lt;="&amp;$D13))/(MONTH($D13)-MONTH($C13)+1)</f>
        <v>0</v>
      </c>
      <c r="AL13" s="438">
        <f>(SUMIFS(ER_Cals_HH!$DD$209:$GY$209,ER_Cals_HH!$DD$25:$GY$25,"&gt;="&amp;Summary!$C13,ER_Cals_HH!$DD$25:$GY$25,"&lt;="&amp;$D13))/(MONTH($D13)-MONTH($C13)+1)</f>
        <v>0</v>
      </c>
      <c r="AM13" s="447">
        <f>(SUMIFS(ER_Cals_HH!$DD$210:$GY$210,ER_Cals_HH!$DD$25:$GY$25,"&gt;="&amp;Summary!$C13,ER_Cals_HH!$DD$25:$GY$25,"&lt;="&amp;$D13))/(MONTH($D13)-MONTH($C13)+1)</f>
        <v>0</v>
      </c>
      <c r="AN13" s="448">
        <f>(SUMIFS(ER_Cals_HH!$DD$211:$GY$211,ER_Cals_HH!$DD$25:$GY$25,"&gt;="&amp;Summary!$C13,ER_Cals_HH!$DD$25:$GY$25,"&lt;="&amp;$D13))/(MONTH($D13)-MONTH($C13)+1)</f>
        <v>0</v>
      </c>
      <c r="AO13" s="448">
        <f>(SUMIFS(ER_Cals_HH!$DD$212:$GY$212,ER_Cals_HH!$DD$25:$GY$25,"&gt;="&amp;Summary!$C13,ER_Cals_HH!$DD$25:$GY$25,"&lt;="&amp;$D13))/(MONTH($D13)-MONTH($C13)+1)</f>
        <v>0</v>
      </c>
      <c r="AP13" s="440">
        <f>SUMIFS(ER_Cals_HH!$DD$213:$GY$213,ER_Cals_HH!$DD$25:$GY$25,"&gt;="&amp;Summary!$C13,ER_Cals_HH!$DD$25:$GY$25,"&lt;="&amp;$D13)</f>
        <v>18.61439917280541</v>
      </c>
      <c r="AQ13" s="440">
        <f>AVERAGEIFS(ER_Cals_HH!$DD$214:$GY$214,ER_Cals_HH!$DD$25:$GY$25,"&gt;="&amp;Summary!$C13,ER_Cals_HH!$DD$25:$GY$25,"&lt;="&amp;$D13)</f>
        <v>0</v>
      </c>
      <c r="AR13" s="440">
        <f>ROUNDUP(SUMIFS(ER_Cals_HH!$F$177:$DA$177,ER_Cals_HH!$F$25:$DA$25,"&gt;="&amp;Summary!$C13,ER_Cals_HH!$F$25:$DA$25,"&lt;="&amp;Summary!$D13),0)</f>
        <v>1133</v>
      </c>
      <c r="AS13" s="440">
        <f>SUMIFS(ER_Cals_HH!$DD$215:$GY$215,ER_Cals_HH!$DD$25:$GY$25,"&gt;="&amp;Summary!$C13,ER_Cals_HH!$DD$25:$GY$25,"&lt;="&amp;$D13)</f>
        <v>1.983387924943359</v>
      </c>
      <c r="AT13" s="80"/>
      <c r="AU13" s="529">
        <f t="shared" si="1"/>
        <v>8863.2981183163811</v>
      </c>
      <c r="AV13" s="529">
        <f t="shared" si="0"/>
        <v>4554.0408802868269</v>
      </c>
      <c r="AW13" s="399">
        <f t="shared" si="0"/>
        <v>0.88560000000000005</v>
      </c>
      <c r="AX13" s="399">
        <f t="shared" si="0"/>
        <v>0.98920000000000019</v>
      </c>
      <c r="AY13" s="546">
        <f t="shared" si="0"/>
        <v>281550</v>
      </c>
      <c r="AZ13" s="546">
        <f t="shared" si="0"/>
        <v>320809</v>
      </c>
      <c r="BA13" s="546">
        <f t="shared" si="0"/>
        <v>335259</v>
      </c>
      <c r="BB13" s="529">
        <f t="shared" si="0"/>
        <v>353.67358428330255</v>
      </c>
      <c r="BC13" s="546">
        <f t="shared" si="0"/>
        <v>19</v>
      </c>
      <c r="BD13" s="546">
        <f t="shared" ref="BD13:BD14" si="3">ABS(T13-AF13-AR13)</f>
        <v>21512</v>
      </c>
      <c r="BE13" s="529">
        <f t="shared" si="0"/>
        <v>37.684370573923786</v>
      </c>
    </row>
    <row r="14" spans="1:57" s="197" customFormat="1" x14ac:dyDescent="0.25">
      <c r="A14" s="393"/>
      <c r="B14" s="418"/>
      <c r="C14" s="405">
        <v>43831</v>
      </c>
      <c r="D14" s="405">
        <v>44183</v>
      </c>
      <c r="E14" s="406"/>
      <c r="F14" s="537">
        <f>BD14</f>
        <v>22871</v>
      </c>
      <c r="G14" s="528">
        <f>SUM(F12:F14)</f>
        <v>44942</v>
      </c>
      <c r="H14" s="407">
        <f t="shared" si="2"/>
        <v>22414</v>
      </c>
      <c r="I14" s="408">
        <f>SUM(H12:H14)</f>
        <v>44044</v>
      </c>
      <c r="J14" s="393"/>
      <c r="K14" s="440">
        <f>SUMIFS(ER_Cals_HH!$DD$182:$GY$182,ER_Cals_HH!$DD$25:$GY$25,"&gt;="&amp;Summary!$C14,ER_Cals_HH!$DD$25:$GY$25,"&lt;="&amp;$D14)</f>
        <v>9934.7423533493929</v>
      </c>
      <c r="L14" s="440">
        <f>SUMIFS(ER_Cals_HH!$DD$183:$GY$183,ER_Cals_HH!$DD$25:$GY$25,"&gt;="&amp;Summary!$C14,ER_Cals_HH!$DD$25:$GY$25,"&lt;="&amp;$D14)</f>
        <v>5104.5583944393184</v>
      </c>
      <c r="M14" s="438">
        <f>(SUMIFS(ER_Cals_HH!$DD$184:$GY$184,ER_Cals_HH!$DD$25:$GY$25,"&gt;="&amp;Summary!$C14,ER_Cals_HH!$DD$25:$GY$25,"&lt;="&amp;$D14))/(MONTH($D14)-MONTH($C14)+1)</f>
        <v>0</v>
      </c>
      <c r="N14" s="438">
        <f>(SUMIFS(ER_Cals_HH!$DD$185:$GY$185,ER_Cals_HH!$DD$25:$GY$25,"&gt;="&amp;Summary!$C14,ER_Cals_HH!$DD$25:$GY$25,"&lt;="&amp;$D14))/(MONTH($D14)-MONTH($C14)+1)</f>
        <v>0</v>
      </c>
      <c r="O14" s="439">
        <f>(SUMIFS(ER_Cals_HH!$DD$186:$GY$186,ER_Cals_HH!$DD$25:$GY$25,"&gt;="&amp;Summary!$C14,ER_Cals_HH!$DD$25:$GY$25,"&lt;="&amp;$D14))/(MONTH($D14)-MONTH($C14)+1)</f>
        <v>0</v>
      </c>
      <c r="P14" s="440">
        <f>(SUMIFS(ER_Cals_HH!$DD$187:$GY$187,ER_Cals_HH!$DD$25:$GY$25,"&gt;="&amp;Summary!$C14,ER_Cals_HH!$DD$25:$GY$25,"&lt;="&amp;$D14))/(MONTH($D14)-MONTH($C14)+1)</f>
        <v>0</v>
      </c>
      <c r="Q14" s="440">
        <f>(SUMIFS(ER_Cals_HH!$DD$188:$GY$188,ER_Cals_HH!$DD$25:$GY$25,"&gt;="&amp;Summary!$C14,ER_Cals_HH!$DD$25:$GY$25,"&lt;="&amp;$D14))/(MONTH($D14)-MONTH($C14)+1)</f>
        <v>0</v>
      </c>
      <c r="R14" s="441">
        <f>SUMIFS(ER_Cals_HH!$DD$189:$GY$189,ER_Cals_HH!$DD$25:$GY$25,"&gt;="&amp;Summary!$C14,ER_Cals_HH!$DD$25:$GY$25,"&lt;="&amp;$D14)</f>
        <v>396.42759276923033</v>
      </c>
      <c r="S14" s="440">
        <f>(SUMIFS(ER_Cals_HH!$DD$190:$GY$190,ER_Cals_HH!$DD$25:$GY$25,"&gt;="&amp;Summary!$C14,ER_Cals_HH!$DD$25:$GY$25,"&lt;="&amp;$D14))/(MONTH($D14)-MONTH($C14)+1)</f>
        <v>0</v>
      </c>
      <c r="T14" s="440">
        <f>ROUNDDOWN(SUMIFS(ER_Cals_HH!$F$175:$DA$175,ER_Cals_HH!$F$25:$DA$25,"&gt;="&amp;Summary!$C14,ER_Cals_HH!$F$25:$DA$25,"&lt;="&amp;Summary!$D14),0)</f>
        <v>24075</v>
      </c>
      <c r="U14" s="441">
        <f>SUMIFS(ER_Cals_HH!$DD$191:$GY$191,ER_Cals_HH!$DD$25:$GY$25,"&gt;="&amp;Summary!$C14,ER_Cals_HH!$DD$25:$GY$25,"&lt;="&amp;$D14)</f>
        <v>42.239864596948713</v>
      </c>
      <c r="W14" s="444">
        <f>SUMIFS(ER_Cals_HH!$DD$194:$GY$194,ER_Cals_HH!$DD$25:$GY$25,"&gt;="&amp;Summary!$C14,ER_Cals_HH!$DD$25:$GY$25,"&lt;="&amp;$D14)</f>
        <v>0</v>
      </c>
      <c r="X14" s="444">
        <f>SUMIFS(ER_Cals_HH!$DD$195:$GY$195,ER_Cals_HH!$DD$25:$GY$25,"&gt;="&amp;Summary!$C14,ER_Cals_HH!$DD$25:$GY$25,"&lt;="&amp;$D14)</f>
        <v>0</v>
      </c>
      <c r="Y14" s="438">
        <f>(SUMIFS(ER_Cals_HH!$DD$196:$GY$196,ER_Cals_HH!$DD$25:$GY$25,"&gt;="&amp;Summary!$C14,ER_Cals_HH!$DD$25:$GY$25,"&lt;="&amp;$D14))/(MONTH($D14)-MONTH($C14)+1)</f>
        <v>0.88560000000000005</v>
      </c>
      <c r="Z14" s="438">
        <f>(SUMIFS(ER_Cals_HH!$DD$197:$GY$197,ER_Cals_HH!$DD$25:$GY$25,"&gt;="&amp;Summary!$C14,ER_Cals_HH!$DD$25:$GY$25,"&lt;="&amp;$D14))/(MONTH($D14)-MONTH($C14)+1)</f>
        <v>0.98920000000000019</v>
      </c>
      <c r="AA14" s="545">
        <f>ROUNDDOWN((SUMIFS(ER_Cals_HH!$DD$198:$GY$198,ER_Cals_HH!$DD$25:$GY$25,"&gt;="&amp;Summary!$C14,ER_Cals_HH!$DD$25:$GY$25,"&lt;="&amp;$D14))/(MONTH($D14)-MONTH($C14)+1),0)</f>
        <v>310419</v>
      </c>
      <c r="AB14" s="545">
        <f>ROUNDDOWN((SUMIFS(ER_Cals_HH!$DD$199:$GY$199,ER_Cals_HH!$DD$25:$GY$25,"&gt;="&amp;Summary!$C14,ER_Cals_HH!$DD$25:$GY$25,"&lt;="&amp;$D14))/(MONTH($D14)-MONTH($C14)+1),0)</f>
        <v>353703</v>
      </c>
      <c r="AC14" s="545">
        <f>ROUNDDOWN((SUMIFS(ER_Cals_HH!$DD$200:$GY$200,ER_Cals_HH!$DD$25:$GY$25,"&gt;="&amp;Summary!$C14,ER_Cals_HH!$DD$25:$GY$25,"&lt;="&amp;$D14))/(MONTH($D14)-MONTH($C14)+1),0)</f>
        <v>369635</v>
      </c>
      <c r="AD14" s="437">
        <f>SUMIFS(ER_Cals_HH!$DD$201:$GY$201,ER_Cals_HH!$DD$25:$GY$25,"&gt;="&amp;Summary!$C14,ER_Cals_HH!$DD$25:$GY$25,"&lt;="&amp;$D14)</f>
        <v>0</v>
      </c>
      <c r="AE14" s="437">
        <f>AVERAGEIFS(ER_Cals_HH!$DD$202:$GY$202,ER_Cals_HH!$DD$25:$GY$25,"&gt;="&amp;Summary!$C14,ER_Cals_HH!$DD$25:$GY$25,"&lt;="&amp;$D14)</f>
        <v>19</v>
      </c>
      <c r="AF14" s="442">
        <f>SUMIFS(ER_Cals_HH!$F$176:$DA$176,ER_Cals_HH!$F$25:$DA$25,"&gt;="&amp;Summary!$C14,ER_Cals_HH!$F$25:$DA$25,"&lt;="&amp;Summary!$D14)</f>
        <v>0</v>
      </c>
      <c r="AG14" s="441">
        <f>SUMIFS(ER_Cals_HH!$DD$203:$GY$203,ER_Cals_HH!$DD$25:$GY$25,"&gt;="&amp;Summary!$C14,ER_Cals_HH!$DD$25:$GY$25,"&lt;="&amp;$D14)</f>
        <v>0</v>
      </c>
      <c r="AH14" s="499"/>
      <c r="AI14" s="440">
        <f>SUMIFS(ER_Cals_HH!$DD$206:$GY$206,ER_Cals_HH!$DD$25:$GY$25,"&gt;="&amp;Summary!$C14,ER_Cals_HH!$DD$25:$GY$25,"&lt;="&amp;$D14)</f>
        <v>496.7371176674701</v>
      </c>
      <c r="AJ14" s="440">
        <f>SUMIFS(ER_Cals_HH!$DD$207:$GY$207,ER_Cals_HH!$DD$25:$GY$25,"&gt;="&amp;Summary!$C14,ER_Cals_HH!$DD$25:$GY$25,"&lt;="&amp;$D14)</f>
        <v>255.22791972196615</v>
      </c>
      <c r="AK14" s="438">
        <f>(SUMIFS(ER_Cals_HH!$DD$208:$GY$208,ER_Cals_HH!$DD$25:$GY$25,"&gt;="&amp;Summary!$C14,ER_Cals_HH!$DD$25:$GY$25,"&lt;="&amp;$D14))/(MONTH($D14)-MONTH($C14)+1)</f>
        <v>0</v>
      </c>
      <c r="AL14" s="438">
        <f>(SUMIFS(ER_Cals_HH!$DD$209:$GY$209,ER_Cals_HH!$DD$25:$GY$25,"&gt;="&amp;Summary!$C14,ER_Cals_HH!$DD$25:$GY$25,"&lt;="&amp;$D14))/(MONTH($D14)-MONTH($C14)+1)</f>
        <v>0</v>
      </c>
      <c r="AM14" s="447">
        <f>(SUMIFS(ER_Cals_HH!$DD$210:$GY$210,ER_Cals_HH!$DD$25:$GY$25,"&gt;="&amp;Summary!$C14,ER_Cals_HH!$DD$25:$GY$25,"&lt;="&amp;$D14))/(MONTH($D14)-MONTH($C14)+1)</f>
        <v>0</v>
      </c>
      <c r="AN14" s="448">
        <f>(SUMIFS(ER_Cals_HH!$DD$211:$GY$211,ER_Cals_HH!$DD$25:$GY$25,"&gt;="&amp;Summary!$C14,ER_Cals_HH!$DD$25:$GY$25,"&lt;="&amp;$D14))/(MONTH($D14)-MONTH($C14)+1)</f>
        <v>0</v>
      </c>
      <c r="AO14" s="448">
        <f>(SUMIFS(ER_Cals_HH!$DD$212:$GY$212,ER_Cals_HH!$DD$25:$GY$25,"&gt;="&amp;Summary!$C14,ER_Cals_HH!$DD$25:$GY$25,"&lt;="&amp;$D14))/(MONTH($D14)-MONTH($C14)+1)</f>
        <v>0</v>
      </c>
      <c r="AP14" s="440">
        <f>SUMIFS(ER_Cals_HH!$DD$213:$GY$213,ER_Cals_HH!$DD$25:$GY$25,"&gt;="&amp;Summary!$C14,ER_Cals_HH!$DD$25:$GY$25,"&lt;="&amp;$D14)</f>
        <v>19.821379638461533</v>
      </c>
      <c r="AQ14" s="440">
        <f>AVERAGEIFS(ER_Cals_HH!$DD$214:$GY$214,ER_Cals_HH!$DD$25:$GY$25,"&gt;="&amp;Summary!$C14,ER_Cals_HH!$DD$25:$GY$25,"&lt;="&amp;$D14)</f>
        <v>0</v>
      </c>
      <c r="AR14" s="440">
        <f>ROUNDUP(SUMIFS(ER_Cals_HH!$F$177:$DA$177,ER_Cals_HH!$F$25:$DA$25,"&gt;="&amp;Summary!$C14,ER_Cals_HH!$F$25:$DA$25,"&lt;="&amp;Summary!$D14),0)</f>
        <v>1204</v>
      </c>
      <c r="AS14" s="440">
        <f>SUMIFS(ER_Cals_HH!$DD$215:$GY$215,ER_Cals_HH!$DD$25:$GY$25,"&gt;="&amp;Summary!$C14,ER_Cals_HH!$DD$25:$GY$25,"&lt;="&amp;$D14)</f>
        <v>2.1119932298474375</v>
      </c>
      <c r="AT14" s="80"/>
      <c r="AU14" s="529">
        <f t="shared" si="1"/>
        <v>9438.0052356819233</v>
      </c>
      <c r="AV14" s="529">
        <f t="shared" si="0"/>
        <v>4849.3304747173524</v>
      </c>
      <c r="AW14" s="399">
        <f t="shared" si="0"/>
        <v>0.88560000000000005</v>
      </c>
      <c r="AX14" s="399">
        <f t="shared" si="0"/>
        <v>0.98920000000000019</v>
      </c>
      <c r="AY14" s="546">
        <f t="shared" si="0"/>
        <v>310419</v>
      </c>
      <c r="AZ14" s="546">
        <f t="shared" si="0"/>
        <v>353703</v>
      </c>
      <c r="BA14" s="546">
        <f t="shared" si="0"/>
        <v>369635</v>
      </c>
      <c r="BB14" s="529">
        <f t="shared" si="0"/>
        <v>376.60621313076882</v>
      </c>
      <c r="BC14" s="546">
        <f t="shared" si="0"/>
        <v>19</v>
      </c>
      <c r="BD14" s="546">
        <f t="shared" si="3"/>
        <v>22871</v>
      </c>
      <c r="BE14" s="529">
        <f t="shared" si="0"/>
        <v>40.127871367101278</v>
      </c>
    </row>
    <row r="15" spans="1:57" hidden="1" x14ac:dyDescent="0.25">
      <c r="A15" s="90"/>
      <c r="B15" s="413" t="s">
        <v>53</v>
      </c>
      <c r="C15" s="220">
        <v>44197</v>
      </c>
      <c r="D15" s="220">
        <v>44561</v>
      </c>
      <c r="E15" s="225"/>
      <c r="F15" s="242">
        <f>SUMIFS(ER_Cals_HH!$F$178:$DA$178,ER_Cals_HH!$F$25:$DA$25,"&gt;="&amp;Summary!C15,ER_Cals_HH!$F$25:$DA$25,"&lt;="&amp;Summary!D15)</f>
        <v>23397.176272625744</v>
      </c>
      <c r="G15" s="247"/>
      <c r="H15" s="248">
        <f t="shared" si="2"/>
        <v>22930</v>
      </c>
      <c r="I15" s="222"/>
      <c r="J15" s="90"/>
      <c r="K15" s="431">
        <f>SUMIFS(ER_Cals_HH!$DD$182:$GY$182,ER_Cals_HH!$DD$25:$GY$25,"&gt;="&amp;Summary!$C15,ER_Cals_HH!$DD$25:$GY$25,"&lt;="&amp;$D15)</f>
        <v>10139.942509525352</v>
      </c>
      <c r="L15" s="431">
        <f>SUMIFS(ER_Cals_HH!$DD$183:$GY$183,ER_Cals_HH!$DD$25:$GY$25,"&gt;="&amp;Summary!$C15,ER_Cals_HH!$DD$25:$GY$25,"&lt;="&amp;$D15)</f>
        <v>5209.9920476225925</v>
      </c>
      <c r="M15" s="432">
        <f>(SUMIFS(ER_Cals_HH!$DD$184:$GY$184,ER_Cals_HH!$DD$25:$GY$25,"&gt;="&amp;Summary!$C15,ER_Cals_HH!$DD$25:$GY$25,"&lt;="&amp;$D15))/(MONTH($D15)-MONTH($C15)+1)</f>
        <v>0</v>
      </c>
      <c r="N15" s="432">
        <f>(SUMIFS(ER_Cals_HH!$DD$185:$GY$185,ER_Cals_HH!$DD$25:$GY$25,"&gt;="&amp;Summary!$C15,ER_Cals_HH!$DD$25:$GY$25,"&lt;="&amp;$D15))/(MONTH($D15)-MONTH($C15)+1)</f>
        <v>0</v>
      </c>
      <c r="O15" s="433">
        <f>(SUMIFS(ER_Cals_HH!$DD$186:$GY$186,ER_Cals_HH!$DD$25:$GY$25,"&gt;="&amp;Summary!$C15,ER_Cals_HH!$DD$25:$GY$25,"&lt;="&amp;$D15))/(MONTH($D15)-MONTH($C15)+1)</f>
        <v>0</v>
      </c>
      <c r="P15" s="434">
        <f>(SUMIFS(ER_Cals_HH!$DD$187:$GY$187,ER_Cals_HH!$DD$25:$GY$25,"&gt;="&amp;Summary!$C15,ER_Cals_HH!$DD$25:$GY$25,"&lt;="&amp;$D15))/(MONTH($D15)-MONTH($C15)+1)</f>
        <v>0</v>
      </c>
      <c r="Q15" s="434">
        <f>(SUMIFS(ER_Cals_HH!$DD$188:$GY$188,ER_Cals_HH!$DD$25:$GY$25,"&gt;="&amp;Summary!$C15,ER_Cals_HH!$DD$25:$GY$25,"&lt;="&amp;$D15))/(MONTH($D15)-MONTH($C15)+1)</f>
        <v>0</v>
      </c>
      <c r="R15" s="435">
        <f>SUMIFS(ER_Cals_HH!$DD$189:$GY$189,ER_Cals_HH!$DD$25:$GY$25,"&gt;="&amp;Summary!$C15,ER_Cals_HH!$DD$25:$GY$25,"&lt;="&amp;$D15)</f>
        <v>404.61572700114414</v>
      </c>
      <c r="S15" s="434">
        <f>(SUMIFS(ER_Cals_HH!$DD$190:$GY$190,ER_Cals_HH!$DD$25:$GY$25,"&gt;="&amp;Summary!$C15,ER_Cals_HH!$DD$25:$GY$25,"&lt;="&amp;$D15))/(MONTH($D15)-MONTH($C15)+1)</f>
        <v>0</v>
      </c>
      <c r="T15" s="436">
        <f>SUMIFS(ER_Cals_HH!$F$175:$DA$175,ER_Cals_HH!$F$25:$DA$25,"&gt;="&amp;Summary!$C15,ER_Cals_HH!$F$25:$DA$25,"&lt;="&amp;Summary!$D15)</f>
        <v>24628.606602763939</v>
      </c>
      <c r="U15" s="435">
        <f>SUMIFS(ER_Cals_HH!$DD$191:$GY$191,ER_Cals_HH!$DD$25:$GY$25,"&gt;="&amp;Summary!$C15,ER_Cals_HH!$DD$25:$GY$25,"&lt;="&amp;$D15)</f>
        <v>43.112320721512717</v>
      </c>
      <c r="W15" s="443">
        <f>SUMIFS(ER_Cals_HH!$DD$194:$GY$194,ER_Cals_HH!$DD$25:$GY$25,"&gt;="&amp;Summary!$C15,ER_Cals_HH!$DD$25:$GY$25,"&lt;="&amp;$D15)</f>
        <v>0</v>
      </c>
      <c r="X15" s="443">
        <f>SUMIFS(ER_Cals_HH!$DD$195:$GY$195,ER_Cals_HH!$DD$25:$GY$25,"&gt;="&amp;Summary!$C15,ER_Cals_HH!$DD$25:$GY$25,"&lt;="&amp;$D15)</f>
        <v>0</v>
      </c>
      <c r="Y15" s="432">
        <f>(SUMIFS(ER_Cals_HH!$DD$196:$GY$196,ER_Cals_HH!$DD$25:$GY$25,"&gt;="&amp;Summary!$C15,ER_Cals_HH!$DD$25:$GY$25,"&lt;="&amp;$D15))/(MONTH($D15)-MONTH($C15)+1)</f>
        <v>0.88560000000000005</v>
      </c>
      <c r="Z15" s="432">
        <f>(SUMIFS(ER_Cals_HH!$DD$197:$GY$197,ER_Cals_HH!$DD$25:$GY$25,"&gt;="&amp;Summary!$C15,ER_Cals_HH!$DD$25:$GY$25,"&lt;="&amp;$D15))/(MONTH($D15)-MONTH($C15)+1)</f>
        <v>0.98920000000000019</v>
      </c>
      <c r="AA15" s="445">
        <f>(SUMIFS(ER_Cals_HH!$DD$198:$GY$198,ER_Cals_HH!$DD$25:$GY$25,"&gt;="&amp;Summary!$C15,ER_Cals_HH!$DD$25:$GY$25,"&lt;="&amp;$D15))/(MONTH($D15)-MONTH($C15)+1)</f>
        <v>306211.57966391614</v>
      </c>
      <c r="AB15" s="446">
        <f>(SUMIFS(ER_Cals_HH!$DD$199:$GY$199,ER_Cals_HH!$DD$25:$GY$25,"&gt;="&amp;Summary!$C15,ER_Cals_HH!$DD$25:$GY$25,"&lt;="&amp;$D15))/(MONTH($D15)-MONTH($C15)+1)</f>
        <v>348909.09809526236</v>
      </c>
      <c r="AC15" s="446">
        <f>(SUMIFS(ER_Cals_HH!$DD$200:$GY$200,ER_Cals_HH!$DD$25:$GY$25,"&gt;="&amp;Summary!$C15,ER_Cals_HH!$DD$25:$GY$25,"&lt;="&amp;$D15))/(MONTH($D15)-MONTH($C15)+1)</f>
        <v>364624.41017375101</v>
      </c>
      <c r="AD15" s="431">
        <f>SUMIFS(ER_Cals_HH!$DD$201:$GY$201,ER_Cals_HH!$DD$25:$GY$25,"&gt;="&amp;Summary!$C15,ER_Cals_HH!$DD$25:$GY$25,"&lt;="&amp;$D15)</f>
        <v>0</v>
      </c>
      <c r="AE15" s="431">
        <f>AVERAGEIFS(ER_Cals_HH!$DD$202:$GY$202,ER_Cals_HH!$DD$25:$GY$25,"&gt;="&amp;Summary!$C15,ER_Cals_HH!$DD$25:$GY$25,"&lt;="&amp;$D15)</f>
        <v>19</v>
      </c>
      <c r="AF15" s="436">
        <f>SUMIFS(ER_Cals_HH!$F$176:$DA$176,ER_Cals_HH!$F$25:$DA$25,"&gt;="&amp;Summary!$C15,ER_Cals_HH!$F$25:$DA$25,"&lt;="&amp;Summary!$D15)</f>
        <v>0</v>
      </c>
      <c r="AG15" s="435">
        <f>SUMIFS(ER_Cals_HH!$DD$203:$GY$203,ER_Cals_HH!$DD$25:$GY$25,"&gt;="&amp;Summary!$C15,ER_Cals_HH!$DD$25:$GY$25,"&lt;="&amp;$D15)</f>
        <v>0</v>
      </c>
      <c r="AH15" s="499"/>
      <c r="AI15" s="443">
        <f>SUMIFS(ER_Cals_HH!$DD$206:$GY$206,ER_Cals_HH!$DD$25:$GY$25,"&gt;="&amp;Summary!$C15,ER_Cals_HH!$DD$25:$GY$25,"&lt;="&amp;$D15)</f>
        <v>506.99712547626797</v>
      </c>
      <c r="AJ15" s="443">
        <f>SUMIFS(ER_Cals_HH!$DD$207:$GY$207,ER_Cals_HH!$DD$25:$GY$25,"&gt;="&amp;Summary!$C15,ER_Cals_HH!$DD$25:$GY$25,"&lt;="&amp;$D15)</f>
        <v>260.49960238112988</v>
      </c>
      <c r="AK15" s="432">
        <f>(SUMIFS(ER_Cals_HH!$DD$208:$GY$208,ER_Cals_HH!$DD$25:$GY$25,"&gt;="&amp;Summary!$C15,ER_Cals_HH!$DD$25:$GY$25,"&lt;="&amp;$D15))/(MONTH($D15)-MONTH($C15)+1)</f>
        <v>0</v>
      </c>
      <c r="AL15" s="432">
        <f>(SUMIFS(ER_Cals_HH!$DD$209:$GY$209,ER_Cals_HH!$DD$25:$GY$25,"&gt;="&amp;Summary!$C15,ER_Cals_HH!$DD$25:$GY$25,"&lt;="&amp;$D15))/(MONTH($D15)-MONTH($C15)+1)</f>
        <v>0</v>
      </c>
      <c r="AM15" s="445">
        <f>(SUMIFS(ER_Cals_HH!$DD$210:$GY$210,ER_Cals_HH!$DD$25:$GY$25,"&gt;="&amp;Summary!$C15,ER_Cals_HH!$DD$25:$GY$25,"&lt;="&amp;$D15))/(MONTH($D15)-MONTH($C15)+1)</f>
        <v>0</v>
      </c>
      <c r="AN15" s="446">
        <f>(SUMIFS(ER_Cals_HH!$DD$211:$GY$211,ER_Cals_HH!$DD$25:$GY$25,"&gt;="&amp;Summary!$C15,ER_Cals_HH!$DD$25:$GY$25,"&lt;="&amp;$D15))/(MONTH($D15)-MONTH($C15)+1)</f>
        <v>0</v>
      </c>
      <c r="AO15" s="446">
        <f>(SUMIFS(ER_Cals_HH!$DD$212:$GY$212,ER_Cals_HH!$DD$25:$GY$25,"&gt;="&amp;Summary!$C15,ER_Cals_HH!$DD$25:$GY$25,"&lt;="&amp;$D15))/(MONTH($D15)-MONTH($C15)+1)</f>
        <v>0</v>
      </c>
      <c r="AP15" s="431">
        <f>SUMIFS(ER_Cals_HH!$DD$213:$GY$213,ER_Cals_HH!$DD$25:$GY$25,"&gt;="&amp;Summary!$C15,ER_Cals_HH!$DD$25:$GY$25,"&lt;="&amp;$D15)</f>
        <v>20.230786350057226</v>
      </c>
      <c r="AQ15" s="431">
        <f>AVERAGEIFS(ER_Cals_HH!$DD$214:$GY$214,ER_Cals_HH!$DD$25:$GY$25,"&gt;="&amp;Summary!$C15,ER_Cals_HH!$DD$25:$GY$25,"&lt;="&amp;$D15)</f>
        <v>0</v>
      </c>
      <c r="AR15" s="436">
        <f>SUMIFS(ER_Cals_HH!$F$177:$DA$177,ER_Cals_HH!$F$25:$DA$25,"&gt;="&amp;Summary!$C15,ER_Cals_HH!$F$25:$DA$25,"&lt;="&amp;Summary!$D15)</f>
        <v>1231.4303301381981</v>
      </c>
      <c r="AS15" s="435">
        <f>SUMIFS(ER_Cals_HH!$DD$215:$GY$215,ER_Cals_HH!$DD$25:$GY$25,"&gt;="&amp;Summary!$C15,ER_Cals_HH!$DD$25:$GY$25,"&lt;="&amp;$D15)</f>
        <v>2.1556160360756378</v>
      </c>
      <c r="AU15" s="449">
        <f t="shared" si="1"/>
        <v>9632.9453840490842</v>
      </c>
      <c r="AV15" s="449">
        <f t="shared" si="0"/>
        <v>4949.4924452414625</v>
      </c>
      <c r="AW15" s="380">
        <f t="shared" si="0"/>
        <v>0.88560000000000005</v>
      </c>
      <c r="AX15" s="380">
        <f t="shared" si="0"/>
        <v>0.98920000000000019</v>
      </c>
      <c r="AY15" s="449">
        <f t="shared" si="0"/>
        <v>306211.57966391614</v>
      </c>
      <c r="AZ15" s="449">
        <f t="shared" si="0"/>
        <v>348909.09809526236</v>
      </c>
      <c r="BA15" s="449">
        <f t="shared" si="0"/>
        <v>364624.41017375101</v>
      </c>
      <c r="BB15" s="449">
        <f t="shared" si="0"/>
        <v>384.38494065108694</v>
      </c>
      <c r="BC15" s="449">
        <f t="shared" si="0"/>
        <v>19</v>
      </c>
      <c r="BD15" s="449">
        <f t="shared" si="0"/>
        <v>23397.17627262574</v>
      </c>
      <c r="BE15" s="449">
        <f t="shared" si="0"/>
        <v>40.956704685437082</v>
      </c>
    </row>
    <row r="16" spans="1:57" hidden="1" x14ac:dyDescent="0.25">
      <c r="A16" s="90"/>
      <c r="B16" s="419"/>
      <c r="C16" s="223">
        <v>44562</v>
      </c>
      <c r="D16" s="223">
        <v>44926</v>
      </c>
      <c r="E16" s="226">
        <v>45138</v>
      </c>
      <c r="F16" s="245">
        <f>SUMIFS(ER_Cals_HH!$F$178:$DA$178,ER_Cals_HH!$F$25:$DA$25,"&gt;="&amp;Summary!C16,ER_Cals_HH!$F$25:$DA$25,"&lt;="&amp;Summary!D16)</f>
        <v>22890.718065976624</v>
      </c>
      <c r="G16" s="246">
        <f>SUM(F15:F16)</f>
        <v>46287.894338602367</v>
      </c>
      <c r="H16" s="249">
        <f t="shared" si="2"/>
        <v>22433</v>
      </c>
      <c r="I16" s="224">
        <f>SUM(H15:H16)</f>
        <v>45363</v>
      </c>
      <c r="J16" s="90"/>
      <c r="K16" s="431">
        <f>SUMIFS(ER_Cals_HH!$DD$182:$GY$182,ER_Cals_HH!$DD$25:$GY$25,"&gt;="&amp;Summary!$C16,ER_Cals_HH!$DD$25:$GY$25,"&lt;="&amp;$D16)</f>
        <v>9919.9079899729313</v>
      </c>
      <c r="L16" s="431">
        <f>SUMIFS(ER_Cals_HH!$DD$183:$GY$183,ER_Cals_HH!$DD$25:$GY$25,"&gt;="&amp;Summary!$C16,ER_Cals_HH!$DD$25:$GY$25,"&lt;="&amp;$D16)</f>
        <v>5096.9363674751321</v>
      </c>
      <c r="M16" s="432">
        <f>(SUMIFS(ER_Cals_HH!$DD$184:$GY$184,ER_Cals_HH!$DD$25:$GY$25,"&gt;="&amp;Summary!$C16,ER_Cals_HH!$DD$25:$GY$25,"&lt;="&amp;$D16))/(MONTH($D16)-MONTH($C16)+1)</f>
        <v>0</v>
      </c>
      <c r="N16" s="432">
        <f>(SUMIFS(ER_Cals_HH!$DD$185:$GY$185,ER_Cals_HH!$DD$25:$GY$25,"&gt;="&amp;Summary!$C16,ER_Cals_HH!$DD$25:$GY$25,"&lt;="&amp;$D16))/(MONTH($D16)-MONTH($C16)+1)</f>
        <v>0</v>
      </c>
      <c r="O16" s="433">
        <f>(SUMIFS(ER_Cals_HH!$DD$186:$GY$186,ER_Cals_HH!$DD$25:$GY$25,"&gt;="&amp;Summary!$C16,ER_Cals_HH!$DD$25:$GY$25,"&lt;="&amp;$D16))/(MONTH($D16)-MONTH($C16)+1)</f>
        <v>0</v>
      </c>
      <c r="P16" s="434">
        <f>(SUMIFS(ER_Cals_HH!$DD$187:$GY$187,ER_Cals_HH!$DD$25:$GY$25,"&gt;="&amp;Summary!$C16,ER_Cals_HH!$DD$25:$GY$25,"&lt;="&amp;$D16))/(MONTH($D16)-MONTH($C16)+1)</f>
        <v>0</v>
      </c>
      <c r="Q16" s="434">
        <f>(SUMIFS(ER_Cals_HH!$DD$188:$GY$188,ER_Cals_HH!$DD$25:$GY$25,"&gt;="&amp;Summary!$C16,ER_Cals_HH!$DD$25:$GY$25,"&lt;="&amp;$D16))/(MONTH($D16)-MONTH($C16)+1)</f>
        <v>0</v>
      </c>
      <c r="R16" s="435">
        <f>SUMIFS(ER_Cals_HH!$DD$189:$GY$189,ER_Cals_HH!$DD$25:$GY$25,"&gt;="&amp;Summary!$C16,ER_Cals_HH!$DD$25:$GY$25,"&lt;="&amp;$D16)</f>
        <v>395.83565482515144</v>
      </c>
      <c r="S16" s="434">
        <f>(SUMIFS(ER_Cals_HH!$DD$190:$GY$190,ER_Cals_HH!$DD$25:$GY$25,"&gt;="&amp;Summary!$C16,ER_Cals_HH!$DD$25:$GY$25,"&lt;="&amp;$D16))/(MONTH($D16)-MONTH($C16)+1)</f>
        <v>0</v>
      </c>
      <c r="T16" s="436">
        <f>SUMIFS(ER_Cals_HH!$F$175:$DA$175,ER_Cals_HH!$F$25:$DA$25,"&gt;="&amp;Summary!$C16,ER_Cals_HH!$F$25:$DA$25,"&lt;="&amp;Summary!$D16)</f>
        <v>24095.49270102803</v>
      </c>
      <c r="U16" s="435">
        <f>SUMIFS(ER_Cals_HH!$DD$191:$GY$191,ER_Cals_HH!$DD$25:$GY$25,"&gt;="&amp;Summary!$C16,ER_Cals_HH!$DD$25:$GY$25,"&lt;="&amp;$D16)</f>
        <v>42.176792855567072</v>
      </c>
      <c r="W16" s="443">
        <f>SUMIFS(ER_Cals_HH!$DD$194:$GY$194,ER_Cals_HH!$DD$25:$GY$25,"&gt;="&amp;Summary!$C16,ER_Cals_HH!$DD$25:$GY$25,"&lt;="&amp;$D16)</f>
        <v>0</v>
      </c>
      <c r="X16" s="443">
        <f>SUMIFS(ER_Cals_HH!$DD$195:$GY$195,ER_Cals_HH!$DD$25:$GY$25,"&gt;="&amp;Summary!$C16,ER_Cals_HH!$DD$25:$GY$25,"&lt;="&amp;$D16)</f>
        <v>0</v>
      </c>
      <c r="Y16" s="432">
        <f>(SUMIFS(ER_Cals_HH!$DD$196:$GY$196,ER_Cals_HH!$DD$25:$GY$25,"&gt;="&amp;Summary!$C16,ER_Cals_HH!$DD$25:$GY$25,"&lt;="&amp;$D16))/(MONTH($D16)-MONTH($C16)+1)</f>
        <v>0.88560000000000005</v>
      </c>
      <c r="Z16" s="432">
        <f>(SUMIFS(ER_Cals_HH!$DD$197:$GY$197,ER_Cals_HH!$DD$25:$GY$25,"&gt;="&amp;Summary!$C16,ER_Cals_HH!$DD$25:$GY$25,"&lt;="&amp;$D16))/(MONTH($D16)-MONTH($C16)+1)</f>
        <v>0.98920000000000019</v>
      </c>
      <c r="AA16" s="445">
        <f>(SUMIFS(ER_Cals_HH!$DD$198:$GY$198,ER_Cals_HH!$DD$25:$GY$25,"&gt;="&amp;Summary!$C16,ER_Cals_HH!$DD$25:$GY$25,"&lt;="&amp;$D16))/(MONTH($D16)-MONTH($C16)+1)</f>
        <v>299583.28547641536</v>
      </c>
      <c r="AB16" s="446">
        <f>(SUMIFS(ER_Cals_HH!$DD$199:$GY$199,ER_Cals_HH!$DD$25:$GY$25,"&gt;="&amp;Summary!$C16,ER_Cals_HH!$DD$25:$GY$25,"&lt;="&amp;$D16))/(MONTH($D16)-MONTH($C16)+1)</f>
        <v>341356.56807856861</v>
      </c>
      <c r="AC16" s="446">
        <f>(SUMIFS(ER_Cals_HH!$DD$200:$GY$200,ER_Cals_HH!$DD$25:$GY$25,"&gt;="&amp;Summary!$C16,ER_Cals_HH!$DD$25:$GY$25,"&lt;="&amp;$D16))/(MONTH($D16)-MONTH($C16)+1)</f>
        <v>356731.70454443368</v>
      </c>
      <c r="AD16" s="431">
        <f>SUMIFS(ER_Cals_HH!$DD$201:$GY$201,ER_Cals_HH!$DD$25:$GY$25,"&gt;="&amp;Summary!$C16,ER_Cals_HH!$DD$25:$GY$25,"&lt;="&amp;$D16)</f>
        <v>0</v>
      </c>
      <c r="AE16" s="431">
        <f>AVERAGEIFS(ER_Cals_HH!$DD$202:$GY$202,ER_Cals_HH!$DD$25:$GY$25,"&gt;="&amp;Summary!$C16,ER_Cals_HH!$DD$25:$GY$25,"&lt;="&amp;$D16)</f>
        <v>19</v>
      </c>
      <c r="AF16" s="436">
        <f>SUMIFS(ER_Cals_HH!$F$176:$DA$176,ER_Cals_HH!$F$25:$DA$25,"&gt;="&amp;Summary!$C16,ER_Cals_HH!$F$25:$DA$25,"&lt;="&amp;Summary!$D16)</f>
        <v>0</v>
      </c>
      <c r="AG16" s="435">
        <f>SUMIFS(ER_Cals_HH!$DD$203:$GY$203,ER_Cals_HH!$DD$25:$GY$25,"&gt;="&amp;Summary!$C16,ER_Cals_HH!$DD$25:$GY$25,"&lt;="&amp;$D16)</f>
        <v>0</v>
      </c>
      <c r="AH16" s="499"/>
      <c r="AI16" s="443">
        <f>SUMIFS(ER_Cals_HH!$DD$206:$GY$206,ER_Cals_HH!$DD$25:$GY$25,"&gt;="&amp;Summary!$C16,ER_Cals_HH!$DD$25:$GY$25,"&lt;="&amp;$D16)</f>
        <v>495.99539949864703</v>
      </c>
      <c r="AJ16" s="443">
        <f>SUMIFS(ER_Cals_HH!$DD$207:$GY$207,ER_Cals_HH!$DD$25:$GY$25,"&gt;="&amp;Summary!$C16,ER_Cals_HH!$DD$25:$GY$25,"&lt;="&amp;$D16)</f>
        <v>254.84681837375678</v>
      </c>
      <c r="AK16" s="432">
        <f>(SUMIFS(ER_Cals_HH!$DD$208:$GY$208,ER_Cals_HH!$DD$25:$GY$25,"&gt;="&amp;Summary!$C16,ER_Cals_HH!$DD$25:$GY$25,"&lt;="&amp;$D16))/(MONTH($D16)-MONTH($C16)+1)</f>
        <v>0</v>
      </c>
      <c r="AL16" s="432">
        <f>(SUMIFS(ER_Cals_HH!$DD$209:$GY$209,ER_Cals_HH!$DD$25:$GY$25,"&gt;="&amp;Summary!$C16,ER_Cals_HH!$DD$25:$GY$25,"&lt;="&amp;$D16))/(MONTH($D16)-MONTH($C16)+1)</f>
        <v>0</v>
      </c>
      <c r="AM16" s="445">
        <f>(SUMIFS(ER_Cals_HH!$DD$210:$GY$210,ER_Cals_HH!$DD$25:$GY$25,"&gt;="&amp;Summary!$C16,ER_Cals_HH!$DD$25:$GY$25,"&lt;="&amp;$D16))/(MONTH($D16)-MONTH($C16)+1)</f>
        <v>0</v>
      </c>
      <c r="AN16" s="446">
        <f>(SUMIFS(ER_Cals_HH!$DD$211:$GY$211,ER_Cals_HH!$DD$25:$GY$25,"&gt;="&amp;Summary!$C16,ER_Cals_HH!$DD$25:$GY$25,"&lt;="&amp;$D16))/(MONTH($D16)-MONTH($C16)+1)</f>
        <v>0</v>
      </c>
      <c r="AO16" s="446">
        <f>(SUMIFS(ER_Cals_HH!$DD$212:$GY$212,ER_Cals_HH!$DD$25:$GY$25,"&gt;="&amp;Summary!$C16,ER_Cals_HH!$DD$25:$GY$25,"&lt;="&amp;$D16))/(MONTH($D16)-MONTH($C16)+1)</f>
        <v>0</v>
      </c>
      <c r="AP16" s="431">
        <f>SUMIFS(ER_Cals_HH!$DD$213:$GY$213,ER_Cals_HH!$DD$25:$GY$25,"&gt;="&amp;Summary!$C16,ER_Cals_HH!$DD$25:$GY$25,"&lt;="&amp;$D16)</f>
        <v>19.791782741257585</v>
      </c>
      <c r="AQ16" s="431">
        <f>AVERAGEIFS(ER_Cals_HH!$DD$214:$GY$214,ER_Cals_HH!$DD$25:$GY$25,"&gt;="&amp;Summary!$C16,ER_Cals_HH!$DD$25:$GY$25,"&lt;="&amp;$D16)</f>
        <v>0</v>
      </c>
      <c r="AR16" s="436">
        <f>SUMIFS(ER_Cals_HH!$F$177:$DA$177,ER_Cals_HH!$F$25:$DA$25,"&gt;="&amp;Summary!$C16,ER_Cals_HH!$F$25:$DA$25,"&lt;="&amp;Summary!$D16)</f>
        <v>1204.7746350514024</v>
      </c>
      <c r="AS16" s="435">
        <f>SUMIFS(ER_Cals_HH!$DD$215:$GY$215,ER_Cals_HH!$DD$25:$GY$25,"&gt;="&amp;Summary!$C16,ER_Cals_HH!$DD$25:$GY$25,"&lt;="&amp;$D16)</f>
        <v>2.1088396427783551</v>
      </c>
      <c r="AU16" s="449">
        <f t="shared" si="1"/>
        <v>9423.912590474285</v>
      </c>
      <c r="AV16" s="449">
        <f t="shared" si="0"/>
        <v>4842.0895491013753</v>
      </c>
      <c r="AW16" s="380">
        <f t="shared" si="0"/>
        <v>0.88560000000000005</v>
      </c>
      <c r="AX16" s="380">
        <f t="shared" si="0"/>
        <v>0.98920000000000019</v>
      </c>
      <c r="AY16" s="449">
        <f t="shared" si="0"/>
        <v>299583.28547641536</v>
      </c>
      <c r="AZ16" s="449">
        <f t="shared" si="0"/>
        <v>341356.56807856861</v>
      </c>
      <c r="BA16" s="449">
        <f t="shared" si="0"/>
        <v>356731.70454443368</v>
      </c>
      <c r="BB16" s="449">
        <f t="shared" si="0"/>
        <v>376.04387208389386</v>
      </c>
      <c r="BC16" s="449">
        <f t="shared" si="0"/>
        <v>19</v>
      </c>
      <c r="BD16" s="449">
        <f t="shared" si="0"/>
        <v>22890.718065976627</v>
      </c>
      <c r="BE16" s="449">
        <f t="shared" si="0"/>
        <v>40.067953212788716</v>
      </c>
    </row>
    <row r="17" spans="1:57" hidden="1" x14ac:dyDescent="0.25">
      <c r="A17" s="90"/>
      <c r="B17" s="413" t="s">
        <v>54</v>
      </c>
      <c r="C17" s="220">
        <v>44927</v>
      </c>
      <c r="D17" s="220">
        <v>45291</v>
      </c>
      <c r="E17" s="221"/>
      <c r="F17" s="242">
        <f>SUMIFS(ER_Cals_HH!$F$178:$DA$178,ER_Cals_HH!$F$25:$DA$25,"&gt;="&amp;Summary!C17,ER_Cals_HH!$F$25:$DA$25,"&lt;="&amp;Summary!D17)</f>
        <v>23954.771047749211</v>
      </c>
      <c r="G17" s="247"/>
      <c r="H17" s="248">
        <f t="shared" si="2"/>
        <v>23475</v>
      </c>
      <c r="I17" s="222"/>
      <c r="J17" s="90"/>
      <c r="K17" s="431">
        <f>SUMIFS(ER_Cals_HH!$DD$182:$GY$182,ER_Cals_HH!$DD$25:$GY$25,"&gt;="&amp;Summary!$C17,ER_Cals_HH!$DD$25:$GY$25,"&lt;="&amp;$D17)</f>
        <v>10383.161107859434</v>
      </c>
      <c r="L17" s="431">
        <f>SUMIFS(ER_Cals_HH!$DD$183:$GY$183,ER_Cals_HH!$DD$25:$GY$25,"&gt;="&amp;Summary!$C17,ER_Cals_HH!$DD$25:$GY$25,"&lt;="&amp;$D17)</f>
        <v>5334.9599122790387</v>
      </c>
      <c r="M17" s="432">
        <f>(SUMIFS(ER_Cals_HH!$DD$184:$GY$184,ER_Cals_HH!$DD$25:$GY$25,"&gt;="&amp;Summary!$C17,ER_Cals_HH!$DD$25:$GY$25,"&lt;="&amp;$D17))/(MONTH($D17)-MONTH($C17)+1)</f>
        <v>0</v>
      </c>
      <c r="N17" s="432">
        <f>(SUMIFS(ER_Cals_HH!$DD$185:$GY$185,ER_Cals_HH!$DD$25:$GY$25,"&gt;="&amp;Summary!$C17,ER_Cals_HH!$DD$25:$GY$25,"&lt;="&amp;$D17))/(MONTH($D17)-MONTH($C17)+1)</f>
        <v>0</v>
      </c>
      <c r="O17" s="433">
        <f>(SUMIFS(ER_Cals_HH!$DD$186:$GY$186,ER_Cals_HH!$DD$25:$GY$25,"&gt;="&amp;Summary!$C17,ER_Cals_HH!$DD$25:$GY$25,"&lt;="&amp;$D17))/(MONTH($D17)-MONTH($C17)+1)</f>
        <v>0</v>
      </c>
      <c r="P17" s="434">
        <f>(SUMIFS(ER_Cals_HH!$DD$187:$GY$187,ER_Cals_HH!$DD$25:$GY$25,"&gt;="&amp;Summary!$C17,ER_Cals_HH!$DD$25:$GY$25,"&lt;="&amp;$D17))/(MONTH($D17)-MONTH($C17)+1)</f>
        <v>0</v>
      </c>
      <c r="Q17" s="434">
        <f>(SUMIFS(ER_Cals_HH!$DD$188:$GY$188,ER_Cals_HH!$DD$25:$GY$25,"&gt;="&amp;Summary!$C17,ER_Cals_HH!$DD$25:$GY$25,"&lt;="&amp;$D17))/(MONTH($D17)-MONTH($C17)+1)</f>
        <v>0</v>
      </c>
      <c r="R17" s="435">
        <f>SUMIFS(ER_Cals_HH!$DD$189:$GY$189,ER_Cals_HH!$DD$25:$GY$25,"&gt;="&amp;Summary!$C17,ER_Cals_HH!$DD$25:$GY$25,"&lt;="&amp;$D17)</f>
        <v>414.32091713340577</v>
      </c>
      <c r="S17" s="434">
        <f>(SUMIFS(ER_Cals_HH!$DD$190:$GY$190,ER_Cals_HH!$DD$25:$GY$25,"&gt;="&amp;Summary!$C17,ER_Cals_HH!$DD$25:$GY$25,"&lt;="&amp;$D17))/(MONTH($D17)-MONTH($C17)+1)</f>
        <v>0</v>
      </c>
      <c r="T17" s="436">
        <f>SUMIFS(ER_Cals_HH!$F$175:$DA$175,ER_Cals_HH!$F$25:$DA$25,"&gt;="&amp;Summary!$C17,ER_Cals_HH!$F$25:$DA$25,"&lt;="&amp;Summary!$D17)</f>
        <v>25215.548471314964</v>
      </c>
      <c r="U17" s="435">
        <f>SUMIFS(ER_Cals_HH!$DD$191:$GY$191,ER_Cals_HH!$DD$25:$GY$25,"&gt;="&amp;Summary!$C17,ER_Cals_HH!$DD$25:$GY$25,"&lt;="&amp;$D17)</f>
        <v>44.146421083222435</v>
      </c>
      <c r="W17" s="443">
        <f>SUMIFS(ER_Cals_HH!$DD$194:$GY$194,ER_Cals_HH!$DD$25:$GY$25,"&gt;="&amp;Summary!$C17,ER_Cals_HH!$DD$25:$GY$25,"&lt;="&amp;$D17)</f>
        <v>0</v>
      </c>
      <c r="X17" s="443">
        <f>SUMIFS(ER_Cals_HH!$DD$195:$GY$195,ER_Cals_HH!$DD$25:$GY$25,"&gt;="&amp;Summary!$C17,ER_Cals_HH!$DD$25:$GY$25,"&lt;="&amp;$D17)</f>
        <v>0</v>
      </c>
      <c r="Y17" s="432">
        <f>(SUMIFS(ER_Cals_HH!$DD$196:$GY$196,ER_Cals_HH!$DD$25:$GY$25,"&gt;="&amp;Summary!$C17,ER_Cals_HH!$DD$25:$GY$25,"&lt;="&amp;$D17))/(MONTH($D17)-MONTH($C17)+1)</f>
        <v>0.88560000000000005</v>
      </c>
      <c r="Z17" s="432">
        <f>(SUMIFS(ER_Cals_HH!$DD$197:$GY$197,ER_Cals_HH!$DD$25:$GY$25,"&gt;="&amp;Summary!$C17,ER_Cals_HH!$DD$25:$GY$25,"&lt;="&amp;$D17))/(MONTH($D17)-MONTH($C17)+1)</f>
        <v>0.98920000000000019</v>
      </c>
      <c r="AA17" s="445">
        <f>(SUMIFS(ER_Cals_HH!$DD$198:$GY$198,ER_Cals_HH!$DD$25:$GY$25,"&gt;="&amp;Summary!$C17,ER_Cals_HH!$DD$25:$GY$25,"&lt;="&amp;$D17))/(MONTH($D17)-MONTH($C17)+1)</f>
        <v>313509.12595383642</v>
      </c>
      <c r="AB17" s="446">
        <f>(SUMIFS(ER_Cals_HH!$DD$199:$GY$199,ER_Cals_HH!$DD$25:$GY$25,"&gt;="&amp;Summary!$C17,ER_Cals_HH!$DD$25:$GY$25,"&lt;="&amp;$D17))/(MONTH($D17)-MONTH($C17)+1)</f>
        <v>357224.19936321274</v>
      </c>
      <c r="AC17" s="446">
        <f>(SUMIFS(ER_Cals_HH!$DD$200:$GY$200,ER_Cals_HH!$DD$25:$GY$25,"&gt;="&amp;Summary!$C17,ER_Cals_HH!$DD$25:$GY$25,"&lt;="&amp;$D17))/(MONTH($D17)-MONTH($C17)+1)</f>
        <v>373314.03423890966</v>
      </c>
      <c r="AD17" s="431">
        <f>SUMIFS(ER_Cals_HH!$DD$201:$GY$201,ER_Cals_HH!$DD$25:$GY$25,"&gt;="&amp;Summary!$C17,ER_Cals_HH!$DD$25:$GY$25,"&lt;="&amp;$D17)</f>
        <v>0</v>
      </c>
      <c r="AE17" s="431">
        <f>AVERAGEIFS(ER_Cals_HH!$DD$202:$GY$202,ER_Cals_HH!$DD$25:$GY$25,"&gt;="&amp;Summary!$C17,ER_Cals_HH!$DD$25:$GY$25,"&lt;="&amp;$D17)</f>
        <v>19</v>
      </c>
      <c r="AF17" s="436">
        <f>SUMIFS(ER_Cals_HH!$F$176:$DA$176,ER_Cals_HH!$F$25:$DA$25,"&gt;="&amp;Summary!$C17,ER_Cals_HH!$F$25:$DA$25,"&lt;="&amp;Summary!$D17)</f>
        <v>0</v>
      </c>
      <c r="AG17" s="435">
        <f>SUMIFS(ER_Cals_HH!$DD$203:$GY$203,ER_Cals_HH!$DD$25:$GY$25,"&gt;="&amp;Summary!$C17,ER_Cals_HH!$DD$25:$GY$25,"&lt;="&amp;$D17)</f>
        <v>0</v>
      </c>
      <c r="AH17" s="499"/>
      <c r="AI17" s="443">
        <f>SUMIFS(ER_Cals_HH!$DD$206:$GY$206,ER_Cals_HH!$DD$25:$GY$25,"&gt;="&amp;Summary!$C17,ER_Cals_HH!$DD$25:$GY$25,"&lt;="&amp;$D17)</f>
        <v>519.15805539297219</v>
      </c>
      <c r="AJ17" s="443">
        <f>SUMIFS(ER_Cals_HH!$DD$207:$GY$207,ER_Cals_HH!$DD$25:$GY$25,"&gt;="&amp;Summary!$C17,ER_Cals_HH!$DD$25:$GY$25,"&lt;="&amp;$D17)</f>
        <v>266.74799561395218</v>
      </c>
      <c r="AK17" s="432">
        <f>(SUMIFS(ER_Cals_HH!$DD$208:$GY$208,ER_Cals_HH!$DD$25:$GY$25,"&gt;="&amp;Summary!$C17,ER_Cals_HH!$DD$25:$GY$25,"&lt;="&amp;$D17))/(MONTH($D17)-MONTH($C17)+1)</f>
        <v>0</v>
      </c>
      <c r="AL17" s="432">
        <f>(SUMIFS(ER_Cals_HH!$DD$209:$GY$209,ER_Cals_HH!$DD$25:$GY$25,"&gt;="&amp;Summary!$C17,ER_Cals_HH!$DD$25:$GY$25,"&lt;="&amp;$D17))/(MONTH($D17)-MONTH($C17)+1)</f>
        <v>0</v>
      </c>
      <c r="AM17" s="445">
        <f>(SUMIFS(ER_Cals_HH!$DD$210:$GY$210,ER_Cals_HH!$DD$25:$GY$25,"&gt;="&amp;Summary!$C17,ER_Cals_HH!$DD$25:$GY$25,"&lt;="&amp;$D17))/(MONTH($D17)-MONTH($C17)+1)</f>
        <v>0</v>
      </c>
      <c r="AN17" s="446">
        <f>(SUMIFS(ER_Cals_HH!$DD$211:$GY$211,ER_Cals_HH!$DD$25:$GY$25,"&gt;="&amp;Summary!$C17,ER_Cals_HH!$DD$25:$GY$25,"&lt;="&amp;$D17))/(MONTH($D17)-MONTH($C17)+1)</f>
        <v>0</v>
      </c>
      <c r="AO17" s="446">
        <f>(SUMIFS(ER_Cals_HH!$DD$212:$GY$212,ER_Cals_HH!$DD$25:$GY$25,"&gt;="&amp;Summary!$C17,ER_Cals_HH!$DD$25:$GY$25,"&lt;="&amp;$D17))/(MONTH($D17)-MONTH($C17)+1)</f>
        <v>0</v>
      </c>
      <c r="AP17" s="431">
        <f>SUMIFS(ER_Cals_HH!$DD$213:$GY$213,ER_Cals_HH!$DD$25:$GY$25,"&gt;="&amp;Summary!$C17,ER_Cals_HH!$DD$25:$GY$25,"&lt;="&amp;$D17)</f>
        <v>20.716045856670306</v>
      </c>
      <c r="AQ17" s="431">
        <f>AVERAGEIFS(ER_Cals_HH!$DD$214:$GY$214,ER_Cals_HH!$DD$25:$GY$25,"&gt;="&amp;Summary!$C17,ER_Cals_HH!$DD$25:$GY$25,"&lt;="&amp;$D17)</f>
        <v>0</v>
      </c>
      <c r="AR17" s="436">
        <f>SUMIFS(ER_Cals_HH!$F$177:$DA$177,ER_Cals_HH!$F$25:$DA$25,"&gt;="&amp;Summary!$C17,ER_Cals_HH!$F$25:$DA$25,"&lt;="&amp;Summary!$D17)</f>
        <v>1260.7774235657491</v>
      </c>
      <c r="AS17" s="435">
        <f>SUMIFS(ER_Cals_HH!$DD$215:$GY$215,ER_Cals_HH!$DD$25:$GY$25,"&gt;="&amp;Summary!$C17,ER_Cals_HH!$DD$25:$GY$25,"&lt;="&amp;$D17)</f>
        <v>2.2073210541611239</v>
      </c>
      <c r="AU17" s="449">
        <f t="shared" si="1"/>
        <v>9864.0030524664617</v>
      </c>
      <c r="AV17" s="449">
        <f t="shared" si="0"/>
        <v>5068.2119166650864</v>
      </c>
      <c r="AW17" s="380">
        <f t="shared" si="0"/>
        <v>0.88560000000000005</v>
      </c>
      <c r="AX17" s="380">
        <f t="shared" si="0"/>
        <v>0.98920000000000019</v>
      </c>
      <c r="AY17" s="449">
        <f t="shared" si="0"/>
        <v>313509.12595383642</v>
      </c>
      <c r="AZ17" s="449">
        <f t="shared" si="0"/>
        <v>357224.19936321274</v>
      </c>
      <c r="BA17" s="449">
        <f t="shared" si="0"/>
        <v>373314.03423890966</v>
      </c>
      <c r="BB17" s="449">
        <f t="shared" si="0"/>
        <v>393.60487127673548</v>
      </c>
      <c r="BC17" s="449">
        <f t="shared" si="0"/>
        <v>19</v>
      </c>
      <c r="BD17" s="449">
        <f t="shared" si="0"/>
        <v>23954.771047749215</v>
      </c>
      <c r="BE17" s="449">
        <f t="shared" si="0"/>
        <v>41.939100029061308</v>
      </c>
    </row>
    <row r="18" spans="1:57" hidden="1" x14ac:dyDescent="0.25">
      <c r="A18" s="90"/>
      <c r="B18" s="419"/>
      <c r="C18" s="223">
        <v>45292</v>
      </c>
      <c r="D18" s="223">
        <v>45351</v>
      </c>
      <c r="E18" s="226">
        <v>45565</v>
      </c>
      <c r="F18" s="245">
        <f>SUMIFS(ER_Cals_HH!$F$178:$DA$178,ER_Cals_HH!$F$25:$DA$25,"&gt;="&amp;Summary!C18,ER_Cals_HH!$F$25:$DA$25,"&lt;="&amp;Summary!D18)</f>
        <v>4053.6166139979896</v>
      </c>
      <c r="G18" s="246">
        <f>SUM(F17:F18)</f>
        <v>28008.387661747201</v>
      </c>
      <c r="H18" s="249">
        <f t="shared" si="2"/>
        <v>3972</v>
      </c>
      <c r="I18" s="224">
        <f>SUM(H17:H18)</f>
        <v>27447</v>
      </c>
      <c r="J18" s="90"/>
      <c r="K18" s="431">
        <f>SUMIFS(ER_Cals_HH!$DD$182:$GY$182,ER_Cals_HH!$DD$25:$GY$25,"&gt;="&amp;Summary!$C18,ER_Cals_HH!$DD$25:$GY$25,"&lt;="&amp;$D18)</f>
        <v>1732.9095402653129</v>
      </c>
      <c r="L18" s="431">
        <f>SUMIFS(ER_Cals_HH!$DD$183:$GY$183,ER_Cals_HH!$DD$25:$GY$25,"&gt;="&amp;Summary!$C18,ER_Cals_HH!$DD$25:$GY$25,"&lt;="&amp;$D18)</f>
        <v>890.38423201614626</v>
      </c>
      <c r="M18" s="432">
        <f>(SUMIFS(ER_Cals_HH!$DD$184:$GY$184,ER_Cals_HH!$DD$25:$GY$25,"&gt;="&amp;Summary!$C18,ER_Cals_HH!$DD$25:$GY$25,"&lt;="&amp;$D18))/(MONTH($D18)-MONTH($C18)+1)</f>
        <v>0</v>
      </c>
      <c r="N18" s="432">
        <f>(SUMIFS(ER_Cals_HH!$DD$185:$GY$185,ER_Cals_HH!$DD$25:$GY$25,"&gt;="&amp;Summary!$C18,ER_Cals_HH!$DD$25:$GY$25,"&lt;="&amp;$D18))/(MONTH($D18)-MONTH($C18)+1)</f>
        <v>0</v>
      </c>
      <c r="O18" s="433">
        <f>(SUMIFS(ER_Cals_HH!$DD$186:$GY$186,ER_Cals_HH!$DD$25:$GY$25,"&gt;="&amp;Summary!$C18,ER_Cals_HH!$DD$25:$GY$25,"&lt;="&amp;$D18))/(MONTH($D18)-MONTH($C18)+1)</f>
        <v>0</v>
      </c>
      <c r="P18" s="434">
        <f>(SUMIFS(ER_Cals_HH!$DD$187:$GY$187,ER_Cals_HH!$DD$25:$GY$25,"&gt;="&amp;Summary!$C18,ER_Cals_HH!$DD$25:$GY$25,"&lt;="&amp;$D18))/(MONTH($D18)-MONTH($C18)+1)</f>
        <v>0</v>
      </c>
      <c r="Q18" s="434">
        <f>(SUMIFS(ER_Cals_HH!$DD$188:$GY$188,ER_Cals_HH!$DD$25:$GY$25,"&gt;="&amp;Summary!$C18,ER_Cals_HH!$DD$25:$GY$25,"&lt;="&amp;$D18))/(MONTH($D18)-MONTH($C18)+1)</f>
        <v>0</v>
      </c>
      <c r="R18" s="435">
        <f>SUMIFS(ER_Cals_HH!$DD$189:$GY$189,ER_Cals_HH!$DD$25:$GY$25,"&gt;="&amp;Summary!$C18,ER_Cals_HH!$DD$25:$GY$25,"&lt;="&amp;$D18)</f>
        <v>69.148563002502598</v>
      </c>
      <c r="S18" s="434">
        <f>(SUMIFS(ER_Cals_HH!$DD$190:$GY$190,ER_Cals_HH!$DD$25:$GY$25,"&gt;="&amp;Summary!$C18,ER_Cals_HH!$DD$25:$GY$25,"&lt;="&amp;$D18))/(MONTH($D18)-MONTH($C18)+1)</f>
        <v>0</v>
      </c>
      <c r="T18" s="436">
        <f>SUMIFS(ER_Cals_HH!$F$175:$DA$175,ER_Cals_HH!$F$25:$DA$25,"&gt;="&amp;Summary!$C18,ER_Cals_HH!$F$25:$DA$25,"&lt;="&amp;Summary!$D18)</f>
        <v>4266.9648568399889</v>
      </c>
      <c r="U18" s="435">
        <f>SUMIFS(ER_Cals_HH!$DD$191:$GY$191,ER_Cals_HH!$DD$25:$GY$25,"&gt;="&amp;Summary!$C18,ER_Cals_HH!$DD$25:$GY$25,"&lt;="&amp;$D18)</f>
        <v>7.3678674027102042</v>
      </c>
      <c r="W18" s="443">
        <f>SUMIFS(ER_Cals_HH!$DD$194:$GY$194,ER_Cals_HH!$DD$25:$GY$25,"&gt;="&amp;Summary!$C18,ER_Cals_HH!$DD$25:$GY$25,"&lt;="&amp;$D18)</f>
        <v>0</v>
      </c>
      <c r="X18" s="443">
        <f>SUMIFS(ER_Cals_HH!$DD$195:$GY$195,ER_Cals_HH!$DD$25:$GY$25,"&gt;="&amp;Summary!$C18,ER_Cals_HH!$DD$25:$GY$25,"&lt;="&amp;$D18)</f>
        <v>0</v>
      </c>
      <c r="Y18" s="432">
        <f>(SUMIFS(ER_Cals_HH!$DD$196:$GY$196,ER_Cals_HH!$DD$25:$GY$25,"&gt;="&amp;Summary!$C18,ER_Cals_HH!$DD$25:$GY$25,"&lt;="&amp;$D18))/(MONTH($D18)-MONTH($C18)+1)</f>
        <v>0.88560000000000005</v>
      </c>
      <c r="Z18" s="432">
        <f>(SUMIFS(ER_Cals_HH!$DD$197:$GY$197,ER_Cals_HH!$DD$25:$GY$25,"&gt;="&amp;Summary!$C18,ER_Cals_HH!$DD$25:$GY$25,"&lt;="&amp;$D18))/(MONTH($D18)-MONTH($C18)+1)</f>
        <v>0.98919999999999997</v>
      </c>
      <c r="AA18" s="445">
        <f>(SUMIFS(ER_Cals_HH!$DD$198:$GY$198,ER_Cals_HH!$DD$25:$GY$25,"&gt;="&amp;Summary!$C18,ER_Cals_HH!$DD$25:$GY$25,"&lt;="&amp;$D18))/(MONTH($D18)-MONTH($C18)+1)</f>
        <v>318311.32071517792</v>
      </c>
      <c r="AB18" s="446">
        <f>(SUMIFS(ER_Cals_HH!$DD$199:$GY$199,ER_Cals_HH!$DD$25:$GY$25,"&gt;="&amp;Summary!$C18,ER_Cals_HH!$DD$25:$GY$25,"&lt;="&amp;$D18))/(MONTH($D18)-MONTH($C18)+1)</f>
        <v>362696.00237241457</v>
      </c>
      <c r="AC18" s="446">
        <f>(SUMIFS(ER_Cals_HH!$DD$200:$GY$200,ER_Cals_HH!$DD$25:$GY$25,"&gt;="&amp;Summary!$C18,ER_Cals_HH!$DD$25:$GY$25,"&lt;="&amp;$D18))/(MONTH($D18)-MONTH($C18)+1)</f>
        <v>379032.29425479635</v>
      </c>
      <c r="AD18" s="431">
        <f>SUMIFS(ER_Cals_HH!$DD$201:$GY$201,ER_Cals_HH!$DD$25:$GY$25,"&gt;="&amp;Summary!$C18,ER_Cals_HH!$DD$25:$GY$25,"&lt;="&amp;$D18)</f>
        <v>0</v>
      </c>
      <c r="AE18" s="431">
        <f>AVERAGEIFS(ER_Cals_HH!$DD$202:$GY$202,ER_Cals_HH!$DD$25:$GY$25,"&gt;="&amp;Summary!$C18,ER_Cals_HH!$DD$25:$GY$25,"&lt;="&amp;$D18)</f>
        <v>19</v>
      </c>
      <c r="AF18" s="436">
        <f>SUMIFS(ER_Cals_HH!$F$176:$DA$176,ER_Cals_HH!$F$25:$DA$25,"&gt;="&amp;Summary!$C18,ER_Cals_HH!$F$25:$DA$25,"&lt;="&amp;Summary!$D18)</f>
        <v>0</v>
      </c>
      <c r="AG18" s="435">
        <f>SUMIFS(ER_Cals_HH!$DD$203:$GY$203,ER_Cals_HH!$DD$25:$GY$25,"&gt;="&amp;Summary!$C18,ER_Cals_HH!$DD$25:$GY$25,"&lt;="&amp;$D18)</f>
        <v>0</v>
      </c>
      <c r="AH18" s="499"/>
      <c r="AI18" s="443">
        <f>SUMIFS(ER_Cals_HH!$DD$206:$GY$206,ER_Cals_HH!$DD$25:$GY$25,"&gt;="&amp;Summary!$C18,ER_Cals_HH!$DD$25:$GY$25,"&lt;="&amp;$D18)</f>
        <v>86.645477013265719</v>
      </c>
      <c r="AJ18" s="443">
        <f>SUMIFS(ER_Cals_HH!$DD$207:$GY$207,ER_Cals_HH!$DD$25:$GY$25,"&gt;="&amp;Summary!$C18,ER_Cals_HH!$DD$25:$GY$25,"&lt;="&amp;$D18)</f>
        <v>44.519211600807353</v>
      </c>
      <c r="AK18" s="432">
        <f>(SUMIFS(ER_Cals_HH!$DD$208:$GY$208,ER_Cals_HH!$DD$25:$GY$25,"&gt;="&amp;Summary!$C18,ER_Cals_HH!$DD$25:$GY$25,"&lt;="&amp;$D18))/(MONTH($D18)-MONTH($C18)+1)</f>
        <v>0</v>
      </c>
      <c r="AL18" s="432">
        <f>(SUMIFS(ER_Cals_HH!$DD$209:$GY$209,ER_Cals_HH!$DD$25:$GY$25,"&gt;="&amp;Summary!$C18,ER_Cals_HH!$DD$25:$GY$25,"&lt;="&amp;$D18))/(MONTH($D18)-MONTH($C18)+1)</f>
        <v>0</v>
      </c>
      <c r="AM18" s="445">
        <f>(SUMIFS(ER_Cals_HH!$DD$210:$GY$210,ER_Cals_HH!$DD$25:$GY$25,"&gt;="&amp;Summary!$C18,ER_Cals_HH!$DD$25:$GY$25,"&lt;="&amp;$D18))/(MONTH($D18)-MONTH($C18)+1)</f>
        <v>0</v>
      </c>
      <c r="AN18" s="446">
        <f>(SUMIFS(ER_Cals_HH!$DD$211:$GY$211,ER_Cals_HH!$DD$25:$GY$25,"&gt;="&amp;Summary!$C18,ER_Cals_HH!$DD$25:$GY$25,"&lt;="&amp;$D18))/(MONTH($D18)-MONTH($C18)+1)</f>
        <v>0</v>
      </c>
      <c r="AO18" s="446">
        <f>(SUMIFS(ER_Cals_HH!$DD$212:$GY$212,ER_Cals_HH!$DD$25:$GY$25,"&gt;="&amp;Summary!$C18,ER_Cals_HH!$DD$25:$GY$25,"&lt;="&amp;$D18))/(MONTH($D18)-MONTH($C18)+1)</f>
        <v>0</v>
      </c>
      <c r="AP18" s="431">
        <f>SUMIFS(ER_Cals_HH!$DD$213:$GY$213,ER_Cals_HH!$DD$25:$GY$25,"&gt;="&amp;Summary!$C18,ER_Cals_HH!$DD$25:$GY$25,"&lt;="&amp;$D18)</f>
        <v>3.4574281501251329</v>
      </c>
      <c r="AQ18" s="431">
        <f>AVERAGEIFS(ER_Cals_HH!$DD$214:$GY$214,ER_Cals_HH!$DD$25:$GY$25,"&gt;="&amp;Summary!$C18,ER_Cals_HH!$DD$25:$GY$25,"&lt;="&amp;$D18)</f>
        <v>0</v>
      </c>
      <c r="AR18" s="436">
        <f>SUMIFS(ER_Cals_HH!$F$177:$DA$177,ER_Cals_HH!$F$25:$DA$25,"&gt;="&amp;Summary!$C18,ER_Cals_HH!$F$25:$DA$25,"&lt;="&amp;Summary!$D18)</f>
        <v>213.34824284199965</v>
      </c>
      <c r="AS18" s="435">
        <f>SUMIFS(ER_Cals_HH!$DD$215:$GY$215,ER_Cals_HH!$DD$25:$GY$25,"&gt;="&amp;Summary!$C18,ER_Cals_HH!$DD$25:$GY$25,"&lt;="&amp;$D18)</f>
        <v>0.36839337013551055</v>
      </c>
      <c r="AU18" s="449">
        <f t="shared" si="1"/>
        <v>1646.2640632520472</v>
      </c>
      <c r="AV18" s="449">
        <f t="shared" si="0"/>
        <v>845.8650204153389</v>
      </c>
      <c r="AW18" s="380">
        <f t="shared" si="0"/>
        <v>0.88560000000000005</v>
      </c>
      <c r="AX18" s="380">
        <f t="shared" si="0"/>
        <v>0.98919999999999997</v>
      </c>
      <c r="AY18" s="449">
        <f t="shared" si="0"/>
        <v>318311.32071517792</v>
      </c>
      <c r="AZ18" s="449">
        <f t="shared" si="0"/>
        <v>362696.00237241457</v>
      </c>
      <c r="BA18" s="449">
        <f t="shared" si="0"/>
        <v>379032.29425479635</v>
      </c>
      <c r="BB18" s="449">
        <f t="shared" si="0"/>
        <v>65.691134852377459</v>
      </c>
      <c r="BC18" s="449">
        <f t="shared" si="0"/>
        <v>19</v>
      </c>
      <c r="BD18" s="449">
        <f t="shared" si="0"/>
        <v>4053.6166139979891</v>
      </c>
      <c r="BE18" s="449">
        <f t="shared" si="0"/>
        <v>6.9994740325746934</v>
      </c>
    </row>
    <row r="19" spans="1:57" x14ac:dyDescent="0.25">
      <c r="A19" s="90"/>
      <c r="B19" s="1"/>
      <c r="C19" s="90"/>
      <c r="D19" s="86"/>
      <c r="E19" s="86"/>
      <c r="F19" s="86"/>
      <c r="G19" s="91"/>
      <c r="H19" s="90"/>
      <c r="I19" s="92"/>
      <c r="J19" s="90"/>
      <c r="K19" s="90"/>
      <c r="L19" s="90"/>
      <c r="M19" s="90"/>
      <c r="N19" s="90"/>
      <c r="O19" s="90"/>
      <c r="P19" s="90"/>
      <c r="Q19" s="90"/>
      <c r="R19" s="90"/>
      <c r="S19" s="90"/>
      <c r="T19" s="90"/>
      <c r="U19" s="90"/>
    </row>
    <row r="20" spans="1:57" x14ac:dyDescent="0.25">
      <c r="A20" s="420" t="s">
        <v>352</v>
      </c>
      <c r="B20" s="421"/>
      <c r="C20" s="422"/>
      <c r="D20" s="90"/>
      <c r="E20" s="90"/>
      <c r="F20" s="90"/>
      <c r="G20" s="525"/>
      <c r="H20" s="90"/>
      <c r="I20" s="90"/>
      <c r="J20" s="90"/>
      <c r="K20" s="423" t="s">
        <v>322</v>
      </c>
      <c r="L20" s="421"/>
      <c r="M20" s="422"/>
      <c r="N20" s="90"/>
      <c r="O20" s="90"/>
      <c r="P20" s="90"/>
      <c r="R20" s="424"/>
      <c r="S20" s="424"/>
      <c r="T20" s="90" t="s">
        <v>371</v>
      </c>
      <c r="U20" s="425" t="s">
        <v>372</v>
      </c>
    </row>
    <row r="21" spans="1:57" ht="59.25" customHeight="1" x14ac:dyDescent="0.25">
      <c r="A21" s="479" t="s">
        <v>314</v>
      </c>
      <c r="B21" s="480" t="s">
        <v>80</v>
      </c>
      <c r="C21" s="480" t="s">
        <v>81</v>
      </c>
      <c r="D21" s="480" t="s">
        <v>83</v>
      </c>
      <c r="E21" s="481" t="s">
        <v>350</v>
      </c>
      <c r="F21" s="482" t="s">
        <v>351</v>
      </c>
      <c r="G21" s="482" t="s">
        <v>382</v>
      </c>
      <c r="H21" s="90"/>
      <c r="I21" s="92"/>
      <c r="J21" s="90"/>
      <c r="K21" s="509" t="s">
        <v>323</v>
      </c>
      <c r="L21" s="510" t="s">
        <v>83</v>
      </c>
      <c r="M21" s="511" t="s">
        <v>324</v>
      </c>
      <c r="N21" s="511" t="s">
        <v>325</v>
      </c>
      <c r="O21" s="511" t="s">
        <v>374</v>
      </c>
      <c r="P21" s="512" t="s">
        <v>326</v>
      </c>
      <c r="R21" s="515" t="s">
        <v>335</v>
      </c>
      <c r="S21" s="515" t="s">
        <v>323</v>
      </c>
      <c r="T21" s="515" t="s">
        <v>381</v>
      </c>
      <c r="U21" s="515" t="s">
        <v>336</v>
      </c>
    </row>
    <row r="22" spans="1:57" ht="32.25" customHeight="1" x14ac:dyDescent="0.25">
      <c r="A22" s="476">
        <v>1</v>
      </c>
      <c r="B22" s="476" t="s">
        <v>296</v>
      </c>
      <c r="C22" s="477" t="s">
        <v>353</v>
      </c>
      <c r="D22" s="478" t="s">
        <v>354</v>
      </c>
      <c r="E22" s="489">
        <f>ERInput!D5</f>
        <v>0.29387914787924008</v>
      </c>
      <c r="F22" s="488">
        <v>0.25</v>
      </c>
      <c r="G22" s="461">
        <v>0.33</v>
      </c>
      <c r="H22" s="90"/>
      <c r="I22" s="92"/>
      <c r="J22" s="90"/>
      <c r="K22" s="502" t="str">
        <f>AU5</f>
        <v>SDG1 (a) Biomass saved</v>
      </c>
      <c r="L22" s="505" t="s">
        <v>249</v>
      </c>
      <c r="M22" s="514">
        <f>SUM(K12:K14)</f>
        <v>19368.231248014068</v>
      </c>
      <c r="N22" s="514">
        <f>SUM(W12:W14)</f>
        <v>0</v>
      </c>
      <c r="O22" s="506">
        <f>SUM(AI12:AI14)</f>
        <v>968.41156240070427</v>
      </c>
      <c r="P22" s="530">
        <f>ABS(M22-N22-O22)</f>
        <v>18399.819685613365</v>
      </c>
      <c r="R22" s="426" t="s">
        <v>337</v>
      </c>
      <c r="S22" s="427" t="s">
        <v>338</v>
      </c>
      <c r="T22" s="516" t="s">
        <v>370</v>
      </c>
      <c r="U22" s="530">
        <f>P22</f>
        <v>18399.819685613365</v>
      </c>
    </row>
    <row r="23" spans="1:57" ht="32.25" customHeight="1" x14ac:dyDescent="0.25">
      <c r="A23" s="465">
        <v>2</v>
      </c>
      <c r="B23" s="486" t="s">
        <v>315</v>
      </c>
      <c r="C23" s="466" t="s">
        <v>355</v>
      </c>
      <c r="D23" s="472" t="s">
        <v>356</v>
      </c>
      <c r="E23" s="467">
        <f>ERInput!D8</f>
        <v>5164.0473904225355</v>
      </c>
      <c r="F23" s="431">
        <v>4320</v>
      </c>
      <c r="G23" s="461">
        <v>5838</v>
      </c>
      <c r="H23" s="90"/>
      <c r="I23" s="90"/>
      <c r="J23" s="90"/>
      <c r="K23" s="502" t="str">
        <f>AV5</f>
        <v>SDG1 (b) 
LPG saved</v>
      </c>
      <c r="L23" s="505" t="s">
        <v>249</v>
      </c>
      <c r="M23" s="514">
        <f>SUM(L12:L14)</f>
        <v>9951.5683332402077</v>
      </c>
      <c r="N23" s="514">
        <f>SUM(X12:X14)</f>
        <v>0</v>
      </c>
      <c r="O23" s="506">
        <f>SUM(AJ12:AJ14)</f>
        <v>497.57841666201085</v>
      </c>
      <c r="P23" s="530">
        <f t="shared" ref="P23:P31" si="4">ABS(M23-N23-O23)</f>
        <v>9453.9899165781972</v>
      </c>
      <c r="R23" s="426" t="s">
        <v>339</v>
      </c>
      <c r="S23" s="427" t="s">
        <v>340</v>
      </c>
      <c r="T23" s="516" t="s">
        <v>370</v>
      </c>
      <c r="U23" s="530">
        <f t="shared" ref="U23:U31" si="5">P23</f>
        <v>9453.9899165781972</v>
      </c>
    </row>
    <row r="24" spans="1:57" ht="40.5" customHeight="1" x14ac:dyDescent="0.25">
      <c r="A24" s="465">
        <v>3</v>
      </c>
      <c r="B24" s="474" t="s">
        <v>132</v>
      </c>
      <c r="C24" s="460" t="s">
        <v>316</v>
      </c>
      <c r="D24" s="471" t="s">
        <v>83</v>
      </c>
      <c r="E24" s="490">
        <f>SUM(ER_Cals_HH!E111:E134)+4361</f>
        <v>28343</v>
      </c>
      <c r="F24" s="487">
        <f>SUM(ER_Cals_HH!E74:E110)-430-4361</f>
        <v>57251</v>
      </c>
      <c r="G24" s="449">
        <v>195480</v>
      </c>
      <c r="H24" s="90"/>
      <c r="I24" s="92"/>
      <c r="J24" s="90"/>
      <c r="K24" s="502" t="str">
        <f>AW5</f>
        <v>SDG1 (c) % of HH noted on money save</v>
      </c>
      <c r="L24" s="505" t="s">
        <v>327</v>
      </c>
      <c r="M24" s="513">
        <f>AVERAGE(M12:M14)</f>
        <v>0</v>
      </c>
      <c r="N24" s="513">
        <f>AVERAGE(Y12:Y14)</f>
        <v>0.88560000000000005</v>
      </c>
      <c r="O24" s="508">
        <f>AVERAGE(AK12:AK14)</f>
        <v>0</v>
      </c>
      <c r="P24" s="513">
        <f t="shared" si="4"/>
        <v>0.88560000000000005</v>
      </c>
      <c r="R24" s="426" t="s">
        <v>341</v>
      </c>
      <c r="S24" s="427" t="s">
        <v>342</v>
      </c>
      <c r="T24" s="517" t="s">
        <v>370</v>
      </c>
      <c r="U24" s="513">
        <f t="shared" si="5"/>
        <v>0.88560000000000005</v>
      </c>
    </row>
    <row r="25" spans="1:57" ht="42" customHeight="1" x14ac:dyDescent="0.25">
      <c r="A25" s="465">
        <v>4</v>
      </c>
      <c r="B25" s="474" t="s">
        <v>121</v>
      </c>
      <c r="C25" s="460" t="s">
        <v>317</v>
      </c>
      <c r="D25" s="471" t="s">
        <v>365</v>
      </c>
      <c r="E25" s="468">
        <f>ERInput!D21</f>
        <v>4.66</v>
      </c>
      <c r="F25" s="475">
        <f>Survey_Results!C18</f>
        <v>4.3192982456140347</v>
      </c>
      <c r="G25" s="461">
        <v>4.57</v>
      </c>
      <c r="H25" s="90"/>
      <c r="I25" s="92"/>
      <c r="J25" s="90"/>
      <c r="K25" s="502" t="str">
        <f>AX5</f>
        <v>SDG1 (d) 
of % of HH noted on time save</v>
      </c>
      <c r="L25" s="505" t="s">
        <v>327</v>
      </c>
      <c r="M25" s="513">
        <f>AVERAGE(N12:N14)</f>
        <v>0</v>
      </c>
      <c r="N25" s="513">
        <f>AVERAGE(Z12:Z14)</f>
        <v>0.98920000000000019</v>
      </c>
      <c r="O25" s="508">
        <f>AVERAGE(AL12:AL14)</f>
        <v>0</v>
      </c>
      <c r="P25" s="513">
        <f t="shared" si="4"/>
        <v>0.98920000000000019</v>
      </c>
      <c r="R25" s="426" t="s">
        <v>343</v>
      </c>
      <c r="S25" s="427" t="s">
        <v>344</v>
      </c>
      <c r="T25" s="517" t="s">
        <v>370</v>
      </c>
      <c r="U25" s="513">
        <f t="shared" si="5"/>
        <v>0.98920000000000019</v>
      </c>
    </row>
    <row r="26" spans="1:57" ht="43.5" customHeight="1" x14ac:dyDescent="0.3">
      <c r="A26" s="465">
        <v>5</v>
      </c>
      <c r="B26" s="452" t="s">
        <v>373</v>
      </c>
      <c r="C26" s="460" t="s">
        <v>318</v>
      </c>
      <c r="D26" s="472" t="s">
        <v>327</v>
      </c>
      <c r="E26" s="483">
        <f>Survey_Results!B28</f>
        <v>0.98280000000000001</v>
      </c>
      <c r="F26" s="483">
        <f>Survey_Results!B27</f>
        <v>0.8871</v>
      </c>
      <c r="G26" s="524">
        <v>1</v>
      </c>
      <c r="K26" s="503" t="str">
        <f>AY5</f>
        <v>SDG3
# People noted less smoke</v>
      </c>
      <c r="L26" s="507" t="s">
        <v>231</v>
      </c>
      <c r="M26" s="434">
        <f>MAX(O12:O14)</f>
        <v>0</v>
      </c>
      <c r="N26" s="542">
        <f>MAX(AA12:AA14)</f>
        <v>310419</v>
      </c>
      <c r="O26" s="543">
        <f>MAX(AM12:AM14)</f>
        <v>0</v>
      </c>
      <c r="P26" s="541">
        <f t="shared" si="4"/>
        <v>310419</v>
      </c>
      <c r="R26" s="426" t="s">
        <v>328</v>
      </c>
      <c r="S26" s="427" t="s">
        <v>345</v>
      </c>
      <c r="T26" s="516" t="s">
        <v>370</v>
      </c>
      <c r="U26" s="541">
        <f t="shared" si="5"/>
        <v>310419</v>
      </c>
    </row>
    <row r="27" spans="1:57" ht="63.75" customHeight="1" x14ac:dyDescent="0.25">
      <c r="A27" s="465">
        <v>6</v>
      </c>
      <c r="B27" s="486" t="s">
        <v>135</v>
      </c>
      <c r="C27" s="469" t="s">
        <v>319</v>
      </c>
      <c r="D27" s="473" t="s">
        <v>366</v>
      </c>
      <c r="E27" s="484">
        <f>ERInput!D29</f>
        <v>3.5</v>
      </c>
      <c r="F27" s="484">
        <f>E27</f>
        <v>3.5</v>
      </c>
      <c r="G27" s="461">
        <v>3.5</v>
      </c>
      <c r="K27" s="504" t="str">
        <f>AZ5</f>
        <v>SDG5
# of women and girl boiling</v>
      </c>
      <c r="L27" s="507" t="s">
        <v>231</v>
      </c>
      <c r="M27" s="434">
        <f>MAX(P12:P14)</f>
        <v>0</v>
      </c>
      <c r="N27" s="542">
        <f>MAX(AB12:AB14)</f>
        <v>353703</v>
      </c>
      <c r="O27" s="543">
        <f>MAX(AN12:AN14)</f>
        <v>0</v>
      </c>
      <c r="P27" s="541">
        <f t="shared" si="4"/>
        <v>353703</v>
      </c>
      <c r="R27" s="426" t="s">
        <v>329</v>
      </c>
      <c r="S27" s="428" t="s">
        <v>346</v>
      </c>
      <c r="T27" s="516" t="s">
        <v>370</v>
      </c>
      <c r="U27" s="541">
        <f t="shared" si="5"/>
        <v>353703</v>
      </c>
    </row>
    <row r="28" spans="1:57" ht="42.75" customHeight="1" x14ac:dyDescent="0.25">
      <c r="A28" s="518">
        <v>7</v>
      </c>
      <c r="B28" s="520" t="s">
        <v>320</v>
      </c>
      <c r="C28" s="460" t="s">
        <v>321</v>
      </c>
      <c r="D28" s="472"/>
      <c r="E28" s="355"/>
      <c r="F28" s="355"/>
      <c r="G28" s="75" t="s">
        <v>383</v>
      </c>
      <c r="K28" s="504" t="str">
        <f>BA5</f>
        <v>SDG6 
# People access to safe drinking water</v>
      </c>
      <c r="L28" s="507" t="s">
        <v>231</v>
      </c>
      <c r="M28" s="434">
        <f>MAX(Q12:Q14)</f>
        <v>0</v>
      </c>
      <c r="N28" s="542">
        <f>MAX(AC12:AC14)</f>
        <v>369635</v>
      </c>
      <c r="O28" s="543">
        <f>MAX(AO12:AO14)</f>
        <v>0</v>
      </c>
      <c r="P28" s="541">
        <f t="shared" si="4"/>
        <v>369635</v>
      </c>
      <c r="R28" s="426" t="s">
        <v>330</v>
      </c>
      <c r="S28" s="428" t="s">
        <v>347</v>
      </c>
      <c r="T28" s="516" t="s">
        <v>370</v>
      </c>
      <c r="U28" s="541">
        <f t="shared" si="5"/>
        <v>369635</v>
      </c>
    </row>
    <row r="29" spans="1:57" ht="55.5" customHeight="1" x14ac:dyDescent="0.25">
      <c r="A29" s="519"/>
      <c r="B29" s="521"/>
      <c r="C29" s="472">
        <f>Survey_Results!B5</f>
        <v>1</v>
      </c>
      <c r="D29" s="472" t="s">
        <v>327</v>
      </c>
      <c r="E29" s="483">
        <f>Survey_Results!D5</f>
        <v>0.9355</v>
      </c>
      <c r="F29" s="483">
        <f>Survey_Results!C5</f>
        <v>0.96385542168674698</v>
      </c>
      <c r="G29" s="461"/>
      <c r="K29" s="504" t="str">
        <f>BC5</f>
        <v>SDG8
# of people</v>
      </c>
      <c r="L29" s="507" t="s">
        <v>332</v>
      </c>
      <c r="M29" s="531">
        <f>MAX(S12:S14)</f>
        <v>0</v>
      </c>
      <c r="N29" s="544">
        <f>MAX(AE12:AE14)</f>
        <v>19</v>
      </c>
      <c r="O29" s="543">
        <f>MAX(AQ12:AQ14)</f>
        <v>0</v>
      </c>
      <c r="P29" s="541">
        <f t="shared" si="4"/>
        <v>19</v>
      </c>
      <c r="R29" s="426" t="s">
        <v>331</v>
      </c>
      <c r="S29" s="427" t="s">
        <v>348</v>
      </c>
      <c r="T29" s="516" t="s">
        <v>370</v>
      </c>
      <c r="U29" s="541">
        <f t="shared" si="5"/>
        <v>19</v>
      </c>
    </row>
    <row r="30" spans="1:57" ht="37.5" customHeight="1" x14ac:dyDescent="0.25">
      <c r="A30" s="519"/>
      <c r="B30" s="521"/>
      <c r="C30" s="472">
        <f>Survey_Results!B6</f>
        <v>2</v>
      </c>
      <c r="D30" s="472" t="s">
        <v>327</v>
      </c>
      <c r="E30" s="483">
        <f>Survey_Results!D6</f>
        <v>0.99129999999999996</v>
      </c>
      <c r="F30" s="483">
        <f>Survey_Results!C6</f>
        <v>0.97560975609756095</v>
      </c>
      <c r="G30" s="461"/>
      <c r="K30" s="504" t="str">
        <f>BD5</f>
        <v>SDG13 Emission Reduction</v>
      </c>
      <c r="L30" s="507" t="s">
        <v>333</v>
      </c>
      <c r="M30" s="531">
        <f>ROUNDDOWN(SUM(T12:T14),0)</f>
        <v>47309</v>
      </c>
      <c r="N30" s="531">
        <f>SUM(AF12:AF14)</f>
        <v>0</v>
      </c>
      <c r="O30" s="506">
        <f>ROUNDDOWN(SUM(AR12:AR14),0)</f>
        <v>2367</v>
      </c>
      <c r="P30" s="530">
        <f>ABS(M30-N30-O30)</f>
        <v>44942</v>
      </c>
      <c r="R30" s="426" t="s">
        <v>280</v>
      </c>
      <c r="S30" s="427" t="s">
        <v>391</v>
      </c>
      <c r="T30" s="532">
        <f>(14541/(12*31))*13+20080+(27543-((27543/(12*31))*13))</f>
        <v>47168.629032258061</v>
      </c>
      <c r="U30" s="530">
        <f t="shared" si="5"/>
        <v>44942</v>
      </c>
    </row>
    <row r="31" spans="1:57" ht="46.5" customHeight="1" x14ac:dyDescent="0.25">
      <c r="A31" s="519"/>
      <c r="B31" s="521"/>
      <c r="C31" s="472">
        <f>Survey_Results!B7</f>
        <v>3</v>
      </c>
      <c r="D31" s="472" t="s">
        <v>327</v>
      </c>
      <c r="E31" s="483">
        <f>Survey_Results!D7</f>
        <v>0.84570000000000001</v>
      </c>
      <c r="F31" s="483">
        <f>Survey_Results!C7</f>
        <v>0.78151260504201681</v>
      </c>
      <c r="G31" s="461"/>
      <c r="K31" s="504" t="str">
        <f>BE5</f>
        <v>SDG15 Area of forest save (Ha)</v>
      </c>
      <c r="L31" s="507" t="s">
        <v>334</v>
      </c>
      <c r="M31" s="531">
        <f>SUM(U12:U14)</f>
        <v>82.348533691232319</v>
      </c>
      <c r="N31" s="531">
        <f>SUM(AG12:AG14)</f>
        <v>0</v>
      </c>
      <c r="O31" s="506">
        <f>SUM(AS12:AS14)</f>
        <v>4.1174266845616199</v>
      </c>
      <c r="P31" s="530">
        <f t="shared" si="4"/>
        <v>78.231107006670698</v>
      </c>
      <c r="R31" s="426" t="s">
        <v>269</v>
      </c>
      <c r="S31" s="428" t="s">
        <v>349</v>
      </c>
      <c r="T31" s="516" t="s">
        <v>370</v>
      </c>
      <c r="U31" s="530">
        <f t="shared" si="5"/>
        <v>78.231107006670698</v>
      </c>
    </row>
    <row r="32" spans="1:57" ht="32.25" customHeight="1" x14ac:dyDescent="0.25">
      <c r="A32" s="519"/>
      <c r="B32" s="521"/>
      <c r="C32" s="472">
        <f>Survey_Results!B8</f>
        <v>4</v>
      </c>
      <c r="D32" s="472" t="s">
        <v>327</v>
      </c>
      <c r="E32" s="483">
        <f>Survey_Results!D8</f>
        <v>0.57289999999999996</v>
      </c>
      <c r="F32" s="483">
        <f>Survey_Results!C8</f>
        <v>0.71666666666666667</v>
      </c>
      <c r="G32" s="461"/>
    </row>
    <row r="33" spans="1:7" ht="32.25" customHeight="1" x14ac:dyDescent="0.25">
      <c r="A33" s="519"/>
      <c r="B33" s="521"/>
      <c r="C33" s="472">
        <f>Survey_Results!B9</f>
        <v>5</v>
      </c>
      <c r="D33" s="472" t="s">
        <v>327</v>
      </c>
      <c r="E33" s="483">
        <f>Survey_Results!D9</f>
        <v>0.68240000000000001</v>
      </c>
      <c r="F33" s="483">
        <f>Survey_Results!C9</f>
        <v>0.47619047619047616</v>
      </c>
      <c r="G33" s="461"/>
    </row>
    <row r="34" spans="1:7" ht="27" customHeight="1" x14ac:dyDescent="0.25">
      <c r="A34" s="519"/>
      <c r="B34" s="521"/>
      <c r="C34" s="472">
        <f>Survey_Results!B10</f>
        <v>6</v>
      </c>
      <c r="D34" s="472" t="s">
        <v>327</v>
      </c>
      <c r="E34" s="483">
        <f>Survey_Results!D10</f>
        <v>0.63329999999999997</v>
      </c>
      <c r="F34" s="483">
        <f>Survey_Results!C10</f>
        <v>4.8951048951048952E-2</v>
      </c>
      <c r="G34" s="461"/>
    </row>
    <row r="35" spans="1:7" ht="27" customHeight="1" x14ac:dyDescent="0.25">
      <c r="A35" s="519"/>
      <c r="B35" s="521"/>
      <c r="C35" s="472">
        <f>Survey_Results!B11</f>
        <v>7</v>
      </c>
      <c r="D35" s="472" t="s">
        <v>327</v>
      </c>
      <c r="E35" s="483">
        <f>Survey_Results!D11</f>
        <v>0.36170000000000002</v>
      </c>
      <c r="F35" s="483">
        <f>Survey_Results!C11</f>
        <v>0</v>
      </c>
      <c r="G35" s="461"/>
    </row>
    <row r="36" spans="1:7" ht="27" customHeight="1" x14ac:dyDescent="0.25">
      <c r="A36" s="485"/>
      <c r="B36" s="522"/>
      <c r="C36" s="472">
        <f>Survey_Results!B12</f>
        <v>8</v>
      </c>
      <c r="D36" s="472" t="s">
        <v>327</v>
      </c>
      <c r="E36" s="483">
        <f>Survey_Results!D12</f>
        <v>9.0200000000000002E-2</v>
      </c>
      <c r="F36" s="483">
        <f>Survey_Results!C12</f>
        <v>0</v>
      </c>
      <c r="G36" s="461"/>
    </row>
    <row r="37" spans="1:7" ht="38.25" customHeight="1" x14ac:dyDescent="0.25">
      <c r="A37" s="462">
        <v>8</v>
      </c>
      <c r="B37" s="491" t="str">
        <f>ERInput!B57</f>
        <v>NLess_smoke,y</v>
      </c>
      <c r="C37" s="75" t="str">
        <f>ERInput!C55</f>
        <v>Percentage of household noted on money save after using the project technology</v>
      </c>
      <c r="D37" s="492" t="s">
        <v>327</v>
      </c>
      <c r="E37" s="463">
        <f>ERInput!D57</f>
        <v>0.96130000000000004</v>
      </c>
      <c r="F37" s="493" t="s">
        <v>370</v>
      </c>
      <c r="G37" s="461" t="s">
        <v>370</v>
      </c>
    </row>
    <row r="38" spans="1:7" ht="47.25" customHeight="1" x14ac:dyDescent="0.25">
      <c r="A38" s="462">
        <v>9</v>
      </c>
      <c r="B38" s="461" t="str">
        <f>ERInput!B58</f>
        <v>Women%</v>
      </c>
      <c r="C38" s="75" t="str">
        <f>ERInput!C58</f>
        <v>% of women and girls responsible for water boiling and collecting/purchasing cooking fuel before having CWFs</v>
      </c>
      <c r="D38" s="492" t="s">
        <v>327</v>
      </c>
      <c r="E38" s="463">
        <f>ERInput!D58</f>
        <v>0.95689999999999997</v>
      </c>
      <c r="F38" s="493" t="s">
        <v>370</v>
      </c>
      <c r="G38" s="461" t="s">
        <v>370</v>
      </c>
    </row>
    <row r="39" spans="1:7" ht="21" customHeight="1" x14ac:dyDescent="0.25">
      <c r="A39" s="470">
        <v>10</v>
      </c>
      <c r="B39" s="355" t="s">
        <v>259</v>
      </c>
      <c r="C39" s="461" t="str">
        <f t="shared" ref="C39:C48" si="6">K22</f>
        <v>SDG1 (a) Biomass saved</v>
      </c>
      <c r="D39" s="462" t="str">
        <f t="shared" ref="D39:D48" si="7">L22</f>
        <v>tonne</v>
      </c>
      <c r="E39" s="547">
        <f t="shared" ref="E39:E48" si="8">P22</f>
        <v>18399.819685613365</v>
      </c>
      <c r="F39" s="493" t="s">
        <v>370</v>
      </c>
      <c r="G39" s="461" t="s">
        <v>370</v>
      </c>
    </row>
    <row r="40" spans="1:7" ht="25.5" customHeight="1" x14ac:dyDescent="0.25">
      <c r="A40" s="464"/>
      <c r="B40" s="355"/>
      <c r="C40" s="461" t="str">
        <f t="shared" si="6"/>
        <v>SDG1 (b) 
LPG saved</v>
      </c>
      <c r="D40" s="462" t="str">
        <f t="shared" si="7"/>
        <v>tonne</v>
      </c>
      <c r="E40" s="547">
        <f t="shared" si="8"/>
        <v>9453.9899165781972</v>
      </c>
      <c r="F40" s="493" t="s">
        <v>370</v>
      </c>
      <c r="G40" s="461" t="s">
        <v>370</v>
      </c>
    </row>
    <row r="41" spans="1:7" ht="20.25" customHeight="1" x14ac:dyDescent="0.25">
      <c r="A41" s="464"/>
      <c r="B41" s="355"/>
      <c r="C41" s="461" t="str">
        <f t="shared" si="6"/>
        <v>SDG1 (c) % of HH noted on money save</v>
      </c>
      <c r="D41" s="462" t="str">
        <f t="shared" si="7"/>
        <v>%</v>
      </c>
      <c r="E41" s="380">
        <f t="shared" si="8"/>
        <v>0.88560000000000005</v>
      </c>
      <c r="F41" s="493" t="s">
        <v>370</v>
      </c>
      <c r="G41" s="461" t="s">
        <v>370</v>
      </c>
    </row>
    <row r="42" spans="1:7" ht="20.25" customHeight="1" x14ac:dyDescent="0.25">
      <c r="A42" s="523"/>
      <c r="B42" s="355"/>
      <c r="C42" s="461" t="str">
        <f t="shared" si="6"/>
        <v>SDG1 (d) 
of % of HH noted on time save</v>
      </c>
      <c r="D42" s="462" t="str">
        <f t="shared" si="7"/>
        <v>%</v>
      </c>
      <c r="E42" s="380">
        <f t="shared" si="8"/>
        <v>0.98920000000000019</v>
      </c>
      <c r="F42" s="493" t="s">
        <v>370</v>
      </c>
      <c r="G42" s="461" t="s">
        <v>370</v>
      </c>
    </row>
    <row r="43" spans="1:7" ht="27.75" customHeight="1" x14ac:dyDescent="0.25">
      <c r="A43" s="462">
        <v>11</v>
      </c>
      <c r="B43" s="472" t="s">
        <v>264</v>
      </c>
      <c r="C43" s="461" t="str">
        <f t="shared" si="6"/>
        <v>SDG3
# People noted less smoke</v>
      </c>
      <c r="D43" s="462" t="str">
        <f t="shared" si="7"/>
        <v>People</v>
      </c>
      <c r="E43" s="449">
        <f t="shared" si="8"/>
        <v>310419</v>
      </c>
      <c r="F43" s="493" t="s">
        <v>370</v>
      </c>
      <c r="G43" s="461" t="s">
        <v>370</v>
      </c>
    </row>
    <row r="44" spans="1:7" ht="27.75" customHeight="1" x14ac:dyDescent="0.25">
      <c r="A44" s="462">
        <v>12</v>
      </c>
      <c r="B44" s="472" t="s">
        <v>265</v>
      </c>
      <c r="C44" s="461" t="str">
        <f t="shared" si="6"/>
        <v>SDG5
# of women and girl boiling</v>
      </c>
      <c r="D44" s="462" t="str">
        <f t="shared" si="7"/>
        <v>People</v>
      </c>
      <c r="E44" s="449">
        <f t="shared" si="8"/>
        <v>353703</v>
      </c>
      <c r="F44" s="493" t="s">
        <v>370</v>
      </c>
      <c r="G44" s="461" t="s">
        <v>370</v>
      </c>
    </row>
    <row r="45" spans="1:7" ht="27.75" customHeight="1" x14ac:dyDescent="0.25">
      <c r="A45" s="462">
        <v>13</v>
      </c>
      <c r="B45" s="472" t="s">
        <v>266</v>
      </c>
      <c r="C45" s="461" t="str">
        <f t="shared" si="6"/>
        <v>SDG6 
# People access to safe drinking water</v>
      </c>
      <c r="D45" s="462" t="str">
        <f t="shared" si="7"/>
        <v>People</v>
      </c>
      <c r="E45" s="449">
        <f t="shared" si="8"/>
        <v>369635</v>
      </c>
      <c r="F45" s="493" t="s">
        <v>370</v>
      </c>
      <c r="G45" s="461" t="s">
        <v>370</v>
      </c>
    </row>
    <row r="46" spans="1:7" ht="27.75" customHeight="1" x14ac:dyDescent="0.25">
      <c r="A46" s="462">
        <v>14</v>
      </c>
      <c r="B46" s="472" t="s">
        <v>268</v>
      </c>
      <c r="C46" s="461" t="str">
        <f t="shared" si="6"/>
        <v>SDG8
# of people</v>
      </c>
      <c r="D46" s="462" t="str">
        <f t="shared" si="7"/>
        <v>Staff</v>
      </c>
      <c r="E46" s="449">
        <f t="shared" si="8"/>
        <v>19</v>
      </c>
      <c r="F46" s="493">
        <f>Employment!C6</f>
        <v>23</v>
      </c>
      <c r="G46" s="461" t="s">
        <v>370</v>
      </c>
    </row>
    <row r="47" spans="1:7" ht="27.75" customHeight="1" x14ac:dyDescent="0.25">
      <c r="A47" s="462">
        <v>15</v>
      </c>
      <c r="B47" s="472" t="s">
        <v>293</v>
      </c>
      <c r="C47" s="461" t="str">
        <f t="shared" si="6"/>
        <v>SDG13 Emission Reduction</v>
      </c>
      <c r="D47" s="462" t="str">
        <f t="shared" si="7"/>
        <v>tCO2e</v>
      </c>
      <c r="E47" s="449">
        <f t="shared" si="8"/>
        <v>44942</v>
      </c>
      <c r="F47" s="576">
        <f>G11</f>
        <v>28879.450911375949</v>
      </c>
      <c r="G47" s="449">
        <f>T30</f>
        <v>47168.629032258061</v>
      </c>
    </row>
    <row r="48" spans="1:7" ht="27.75" customHeight="1" x14ac:dyDescent="0.25">
      <c r="A48" s="462">
        <v>16</v>
      </c>
      <c r="B48" s="472" t="s">
        <v>269</v>
      </c>
      <c r="C48" s="461" t="str">
        <f t="shared" si="6"/>
        <v>SDG15 Area of forest save (Ha)</v>
      </c>
      <c r="D48" s="462" t="str">
        <f t="shared" si="7"/>
        <v>Hectare</v>
      </c>
      <c r="E48" s="547">
        <f t="shared" si="8"/>
        <v>78.231107006670698</v>
      </c>
      <c r="F48" s="493" t="s">
        <v>370</v>
      </c>
      <c r="G48" s="461" t="s">
        <v>370</v>
      </c>
    </row>
  </sheetData>
  <mergeCells count="8">
    <mergeCell ref="K3:N3"/>
    <mergeCell ref="K4:N4"/>
    <mergeCell ref="W3:Z3"/>
    <mergeCell ref="W4:Z4"/>
    <mergeCell ref="AU3:AX3"/>
    <mergeCell ref="AU4:AX4"/>
    <mergeCell ref="AI3:AL3"/>
    <mergeCell ref="AI4:AL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9058B-BB0B-4DC3-8ABB-B92E83AA9641}">
  <sheetPr codeName="Sheet4">
    <tabColor rgb="FF92D050"/>
    <pageSetUpPr fitToPage="1"/>
  </sheetPr>
  <dimension ref="A1:GY228"/>
  <sheetViews>
    <sheetView zoomScale="70" zoomScaleNormal="70" workbookViewId="0">
      <pane xSplit="5" ySplit="25" topLeftCell="F85" activePane="bottomRight" state="frozen"/>
      <selection pane="topRight" activeCell="F1" sqref="F1"/>
      <selection pane="bottomLeft" activeCell="A26" sqref="A26"/>
      <selection pane="bottomRight" activeCell="E134" sqref="E134"/>
    </sheetView>
  </sheetViews>
  <sheetFormatPr defaultColWidth="8.7109375" defaultRowHeight="15" x14ac:dyDescent="0.25"/>
  <cols>
    <col min="1" max="1" width="14.85546875" customWidth="1"/>
    <col min="2" max="2" width="15.85546875" style="2" customWidth="1"/>
    <col min="3" max="3" width="54.7109375" style="2" customWidth="1"/>
    <col min="4" max="4" width="19.85546875" style="2" customWidth="1"/>
    <col min="5" max="5" width="39.5703125" style="2" customWidth="1"/>
    <col min="6" max="6" width="13.7109375" style="2" hidden="1" customWidth="1"/>
    <col min="7" max="9" width="11.28515625" style="2" hidden="1" customWidth="1"/>
    <col min="10" max="10" width="14.140625" style="2" hidden="1" customWidth="1"/>
    <col min="11" max="12" width="11.28515625" style="2" hidden="1" customWidth="1"/>
    <col min="13" max="13" width="10.42578125" style="53" hidden="1" customWidth="1"/>
    <col min="14" max="15" width="10" style="2" hidden="1" customWidth="1"/>
    <col min="16" max="16" width="13.42578125" style="2" hidden="1" customWidth="1"/>
    <col min="17" max="17" width="11" style="2" hidden="1" customWidth="1"/>
    <col min="18" max="19" width="10" style="2" hidden="1" customWidth="1"/>
    <col min="20" max="22" width="10.7109375" style="2" hidden="1" customWidth="1"/>
    <col min="23" max="23" width="11" style="2" hidden="1" customWidth="1"/>
    <col min="24" max="24" width="14.140625" style="2" hidden="1" customWidth="1"/>
    <col min="25" max="25" width="10.7109375" style="2" hidden="1" customWidth="1"/>
    <col min="26" max="26" width="10.28515625" style="2" hidden="1" customWidth="1"/>
    <col min="27" max="28" width="10.7109375" style="2" hidden="1" customWidth="1"/>
    <col min="29" max="30" width="10.28515625" style="2" hidden="1" customWidth="1"/>
    <col min="31" max="34" width="10.7109375" style="2" hidden="1" customWidth="1"/>
    <col min="35" max="35" width="10.28515625" style="2" hidden="1" customWidth="1"/>
    <col min="36" max="37" width="10.7109375" style="2" hidden="1" customWidth="1"/>
    <col min="38" max="38" width="12.140625" style="2" hidden="1" customWidth="1"/>
    <col min="39" max="40" width="10.7109375" style="2" hidden="1" customWidth="1"/>
    <col min="41" max="41" width="10.28515625" style="2" hidden="1" customWidth="1"/>
    <col min="42" max="42" width="11.42578125" style="143" hidden="1" customWidth="1"/>
    <col min="43" max="67" width="14" style="143" customWidth="1"/>
    <col min="68" max="70" width="11.42578125" style="143" hidden="1" customWidth="1"/>
    <col min="71" max="71" width="11.140625" style="143" hidden="1" customWidth="1"/>
    <col min="72" max="72" width="11.7109375" style="143" hidden="1" customWidth="1"/>
    <col min="73" max="73" width="11.42578125" style="143" hidden="1" customWidth="1"/>
    <col min="74" max="74" width="10.42578125" style="143" hidden="1" customWidth="1"/>
    <col min="75" max="76" width="11.7109375" style="143" hidden="1" customWidth="1"/>
    <col min="77" max="78" width="11.42578125" style="143" hidden="1" customWidth="1"/>
    <col min="79" max="79" width="11.7109375" style="143" hidden="1" customWidth="1"/>
    <col min="80" max="82" width="11.42578125" style="143" hidden="1" customWidth="1"/>
    <col min="83" max="83" width="11.140625" style="143" hidden="1" customWidth="1"/>
    <col min="84" max="84" width="11.7109375" style="143" hidden="1" customWidth="1"/>
    <col min="85" max="85" width="11.42578125" style="143" hidden="1" customWidth="1"/>
    <col min="86" max="86" width="10.42578125" style="143" hidden="1" customWidth="1"/>
    <col min="87" max="88" width="11.7109375" style="143" hidden="1" customWidth="1"/>
    <col min="89" max="90" width="11.42578125" style="143" hidden="1" customWidth="1"/>
    <col min="91" max="91" width="11.7109375" style="143" hidden="1" customWidth="1"/>
    <col min="92" max="104" width="11.42578125" style="143" hidden="1" customWidth="1"/>
    <col min="105" max="105" width="11.42578125" style="228" hidden="1" customWidth="1"/>
    <col min="106" max="106" width="11.42578125" style="227" customWidth="1"/>
    <col min="107" max="107" width="21.42578125" style="298" customWidth="1"/>
    <col min="108" max="108" width="16.140625" hidden="1" customWidth="1"/>
    <col min="109" max="109" width="14.28515625" hidden="1" customWidth="1"/>
    <col min="110" max="111" width="15" hidden="1" customWidth="1"/>
    <col min="112" max="112" width="17.42578125" hidden="1" customWidth="1"/>
    <col min="113" max="116" width="15" hidden="1" customWidth="1"/>
    <col min="117" max="117" width="14" hidden="1" customWidth="1"/>
    <col min="118" max="127" width="15" hidden="1" customWidth="1"/>
    <col min="128" max="128" width="14.42578125" hidden="1" customWidth="1"/>
    <col min="129" max="131" width="15" hidden="1" customWidth="1"/>
    <col min="132" max="132" width="13.42578125" hidden="1" customWidth="1"/>
    <col min="133" max="133" width="15" hidden="1" customWidth="1"/>
    <col min="134" max="134" width="14" hidden="1" customWidth="1"/>
    <col min="135" max="135" width="15" hidden="1" customWidth="1"/>
    <col min="136" max="136" width="14" hidden="1" customWidth="1"/>
    <col min="137" max="144" width="15" hidden="1" customWidth="1"/>
    <col min="145" max="145" width="14.28515625" bestFit="1" customWidth="1"/>
    <col min="146" max="146" width="12.85546875" bestFit="1" customWidth="1"/>
    <col min="147" max="147" width="13.140625" bestFit="1" customWidth="1"/>
    <col min="148" max="148" width="12.85546875" bestFit="1" customWidth="1"/>
    <col min="149" max="149" width="13.140625" bestFit="1" customWidth="1"/>
    <col min="150" max="150" width="12.85546875" customWidth="1"/>
    <col min="151" max="151" width="12.85546875" bestFit="1" customWidth="1"/>
    <col min="152" max="152" width="13.140625" bestFit="1" customWidth="1"/>
    <col min="153" max="158" width="12.85546875" bestFit="1" customWidth="1"/>
    <col min="159" max="160" width="13.140625" bestFit="1" customWidth="1"/>
    <col min="161" max="161" width="12.85546875" bestFit="1" customWidth="1"/>
    <col min="162" max="162" width="13.140625" bestFit="1" customWidth="1"/>
    <col min="163" max="163" width="12.85546875" bestFit="1" customWidth="1"/>
    <col min="164" max="164" width="13.140625" bestFit="1" customWidth="1"/>
    <col min="165" max="165" width="12.85546875" bestFit="1" customWidth="1"/>
    <col min="166" max="166" width="13.28515625" customWidth="1"/>
    <col min="167" max="167" width="13.140625" bestFit="1" customWidth="1"/>
    <col min="168" max="168" width="12.85546875" bestFit="1" customWidth="1"/>
    <col min="169" max="169" width="13.140625" bestFit="1" customWidth="1"/>
    <col min="170" max="170" width="15.28515625" hidden="1" customWidth="1"/>
    <col min="171" max="171" width="14.42578125" hidden="1" customWidth="1"/>
    <col min="172" max="172" width="13.140625" hidden="1" customWidth="1"/>
    <col min="173" max="174" width="12.85546875" hidden="1" customWidth="1"/>
    <col min="175" max="178" width="13.140625" hidden="1" customWidth="1"/>
    <col min="179" max="179" width="12.85546875" hidden="1" customWidth="1"/>
    <col min="180" max="181" width="13.140625" hidden="1" customWidth="1"/>
    <col min="182" max="182" width="12.85546875" hidden="1" customWidth="1"/>
    <col min="183" max="185" width="13.140625" hidden="1" customWidth="1"/>
    <col min="186" max="186" width="14.42578125" hidden="1" customWidth="1"/>
    <col min="187" max="187" width="14.28515625" hidden="1" customWidth="1"/>
    <col min="188" max="191" width="13.140625" hidden="1" customWidth="1"/>
    <col min="192" max="192" width="12.85546875" hidden="1" customWidth="1"/>
    <col min="193" max="193" width="13.140625" hidden="1" customWidth="1"/>
    <col min="194" max="194" width="12.85546875" hidden="1" customWidth="1"/>
    <col min="195" max="196" width="13.140625" hidden="1" customWidth="1"/>
    <col min="197" max="197" width="12.85546875" hidden="1" customWidth="1"/>
    <col min="198" max="204" width="13.140625" hidden="1" customWidth="1"/>
    <col min="205" max="205" width="13.28515625" hidden="1" customWidth="1"/>
    <col min="206" max="207" width="12.85546875" hidden="1" customWidth="1"/>
  </cols>
  <sheetData>
    <row r="1" spans="1:120" x14ac:dyDescent="0.25">
      <c r="A1" s="281" t="s">
        <v>257</v>
      </c>
      <c r="B1" s="282">
        <v>43453</v>
      </c>
      <c r="E1"/>
      <c r="F1"/>
      <c r="G1"/>
      <c r="H1"/>
      <c r="I1"/>
      <c r="J1"/>
      <c r="K1"/>
      <c r="L1"/>
      <c r="M1"/>
      <c r="N1"/>
      <c r="O1"/>
      <c r="P1"/>
      <c r="Q1"/>
      <c r="R1"/>
      <c r="S1"/>
      <c r="Z1"/>
      <c r="AA1"/>
      <c r="AB1"/>
      <c r="AC1"/>
      <c r="AD1"/>
      <c r="AE1"/>
      <c r="AF1"/>
      <c r="AG1"/>
      <c r="AH1"/>
      <c r="AI1"/>
      <c r="AJ1"/>
      <c r="AK1"/>
      <c r="AL1"/>
      <c r="AM1"/>
      <c r="AN1"/>
      <c r="AO1"/>
      <c r="AP1" s="227"/>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J1" s="292"/>
      <c r="DK1" s="292"/>
      <c r="DL1" s="292"/>
      <c r="DM1" s="292"/>
      <c r="DN1" s="292"/>
      <c r="DO1" s="292"/>
      <c r="DP1" s="292"/>
    </row>
    <row r="2" spans="1:120" ht="6.75" customHeight="1" x14ac:dyDescent="0.25">
      <c r="L2"/>
      <c r="M2"/>
      <c r="N2"/>
      <c r="O2"/>
      <c r="P2"/>
      <c r="Q2"/>
      <c r="R2"/>
      <c r="S2"/>
      <c r="Z2"/>
      <c r="AA2"/>
      <c r="AB2"/>
      <c r="AC2"/>
      <c r="AD2"/>
      <c r="AE2"/>
      <c r="AF2"/>
      <c r="AG2"/>
      <c r="AH2"/>
      <c r="AI2"/>
      <c r="AJ2"/>
      <c r="AK2"/>
      <c r="AL2"/>
      <c r="AM2"/>
      <c r="AN2"/>
      <c r="AO2"/>
      <c r="AP2" s="227"/>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row>
    <row r="3" spans="1:120" ht="19.5" customHeight="1" x14ac:dyDescent="0.25">
      <c r="A3" s="153" t="str">
        <f>ERInput!C53</f>
        <v>Baseline emission per month WITH considering water quality rate but WITHOUT usage rate</v>
      </c>
      <c r="B3" s="279"/>
      <c r="C3" s="279"/>
      <c r="D3" s="177">
        <f>ERInput!D53</f>
        <v>2.5778872620985976E-2</v>
      </c>
      <c r="E3" s="178" t="s">
        <v>63</v>
      </c>
      <c r="F3" s="280"/>
      <c r="G3" s="280"/>
      <c r="H3" s="280"/>
      <c r="K3" s="176"/>
      <c r="L3"/>
      <c r="M3"/>
      <c r="N3"/>
      <c r="O3"/>
      <c r="P3"/>
      <c r="Q3"/>
      <c r="R3"/>
      <c r="S3"/>
      <c r="Z3"/>
      <c r="AA3"/>
      <c r="AB3"/>
      <c r="AC3"/>
      <c r="AD3"/>
      <c r="AE3"/>
      <c r="AF3"/>
      <c r="AG3"/>
      <c r="AH3"/>
      <c r="AI3"/>
      <c r="AJ3"/>
      <c r="AK3"/>
      <c r="AL3"/>
      <c r="AM3"/>
      <c r="AN3"/>
      <c r="AO3"/>
      <c r="AP3" s="227"/>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row>
    <row r="4" spans="1:120" ht="11.25" customHeight="1" x14ac:dyDescent="0.25">
      <c r="A4" s="153" t="s">
        <v>64</v>
      </c>
      <c r="B4" s="279"/>
      <c r="C4" s="279"/>
      <c r="D4" s="179">
        <f>ERInput!D7/30</f>
        <v>0</v>
      </c>
      <c r="E4" s="178" t="s">
        <v>63</v>
      </c>
      <c r="F4"/>
      <c r="G4" s="53"/>
      <c r="H4" s="53"/>
      <c r="K4" s="161"/>
      <c r="L4"/>
      <c r="M4"/>
      <c r="N4"/>
      <c r="O4"/>
      <c r="P4"/>
      <c r="Q4"/>
      <c r="R4"/>
      <c r="S4"/>
      <c r="Z4"/>
      <c r="AA4"/>
      <c r="AB4"/>
      <c r="AC4"/>
      <c r="AD4"/>
      <c r="AE4"/>
      <c r="AF4"/>
      <c r="AG4"/>
      <c r="AH4"/>
      <c r="AI4"/>
      <c r="AJ4"/>
      <c r="AK4"/>
      <c r="AL4"/>
      <c r="AM4"/>
      <c r="AN4"/>
      <c r="AO4"/>
      <c r="AP4" s="227"/>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row>
    <row r="5" spans="1:120" ht="13.5" customHeight="1" x14ac:dyDescent="0.25">
      <c r="A5" s="153" t="s">
        <v>65</v>
      </c>
      <c r="B5" s="279"/>
      <c r="C5" s="279"/>
      <c r="D5" s="180">
        <f>ERInput!D9</f>
        <v>0.95</v>
      </c>
      <c r="E5" s="161"/>
      <c r="G5" s="154"/>
      <c r="H5" s="155"/>
      <c r="K5" s="155"/>
      <c r="L5"/>
      <c r="M5"/>
      <c r="N5"/>
      <c r="O5"/>
      <c r="P5"/>
      <c r="Q5"/>
      <c r="R5"/>
      <c r="S5"/>
      <c r="Z5"/>
      <c r="AA5"/>
      <c r="AB5"/>
      <c r="AC5"/>
      <c r="AD5"/>
      <c r="AE5"/>
      <c r="AF5"/>
      <c r="AG5"/>
      <c r="AH5"/>
      <c r="AI5"/>
      <c r="AJ5"/>
      <c r="AK5"/>
      <c r="AL5"/>
      <c r="AM5"/>
      <c r="AN5"/>
      <c r="AO5"/>
      <c r="AP5" s="227"/>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row>
    <row r="6" spans="1:120" ht="5.25" customHeight="1" x14ac:dyDescent="0.25">
      <c r="G6" s="154"/>
      <c r="H6" s="155"/>
      <c r="I6" s="155"/>
      <c r="J6" s="161"/>
      <c r="K6" s="155"/>
      <c r="L6"/>
      <c r="M6"/>
      <c r="N6"/>
      <c r="O6"/>
      <c r="P6"/>
      <c r="Q6"/>
      <c r="R6"/>
      <c r="S6"/>
      <c r="Z6"/>
      <c r="AA6"/>
      <c r="AB6"/>
      <c r="AC6"/>
      <c r="AD6"/>
      <c r="AE6"/>
      <c r="AF6"/>
      <c r="AG6"/>
      <c r="AH6"/>
      <c r="AI6"/>
      <c r="AJ6"/>
      <c r="AK6"/>
      <c r="AL6"/>
      <c r="AM6"/>
      <c r="AN6"/>
      <c r="AO6"/>
      <c r="AP6" s="227"/>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row>
    <row r="7" spans="1:120" x14ac:dyDescent="0.25">
      <c r="A7" s="560" t="s">
        <v>58</v>
      </c>
      <c r="B7" s="560"/>
      <c r="C7" s="560"/>
      <c r="D7" s="560"/>
      <c r="E7" s="250" t="s">
        <v>59</v>
      </c>
      <c r="G7" s="53"/>
      <c r="H7" s="155"/>
      <c r="I7" s="155"/>
      <c r="J7" s="53"/>
      <c r="K7" s="155"/>
      <c r="L7"/>
      <c r="M7"/>
      <c r="N7"/>
      <c r="O7"/>
      <c r="P7"/>
      <c r="Q7"/>
      <c r="R7"/>
      <c r="S7"/>
      <c r="Y7"/>
      <c r="Z7"/>
      <c r="AA7"/>
      <c r="AB7"/>
      <c r="AC7"/>
      <c r="AD7"/>
      <c r="AE7"/>
      <c r="AF7"/>
      <c r="AG7"/>
      <c r="AH7"/>
      <c r="AI7"/>
      <c r="AJ7"/>
      <c r="AK7"/>
      <c r="AL7"/>
      <c r="AM7"/>
      <c r="AN7"/>
      <c r="AO7"/>
      <c r="AP7" s="227"/>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row>
    <row r="8" spans="1:120" ht="12.75" customHeight="1" x14ac:dyDescent="0.25">
      <c r="A8" s="164">
        <v>8</v>
      </c>
      <c r="B8" s="164" t="s">
        <v>61</v>
      </c>
      <c r="C8" s="164">
        <v>9</v>
      </c>
      <c r="D8" s="164" t="s">
        <v>62</v>
      </c>
      <c r="E8" s="198">
        <f>VLOOKUP(C8,Survey_Results!$B$5:$D$15,3,0)</f>
        <v>0</v>
      </c>
      <c r="G8" s="53"/>
      <c r="J8" s="53"/>
      <c r="L8"/>
      <c r="M8"/>
      <c r="N8"/>
      <c r="O8"/>
      <c r="P8"/>
      <c r="Q8"/>
      <c r="R8"/>
      <c r="S8"/>
      <c r="Z8"/>
      <c r="AA8"/>
      <c r="AB8"/>
      <c r="AC8"/>
      <c r="AD8"/>
      <c r="AE8"/>
      <c r="AF8"/>
      <c r="AG8"/>
      <c r="AH8"/>
      <c r="AI8"/>
      <c r="AJ8"/>
      <c r="AK8"/>
      <c r="AL8"/>
      <c r="AM8"/>
      <c r="AN8"/>
      <c r="AO8"/>
      <c r="AP8" s="227"/>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row>
    <row r="9" spans="1:120" ht="12.75" customHeight="1" x14ac:dyDescent="0.25">
      <c r="A9" s="165">
        <v>7</v>
      </c>
      <c r="B9" s="165" t="s">
        <v>61</v>
      </c>
      <c r="C9" s="165">
        <v>8</v>
      </c>
      <c r="D9" s="165" t="s">
        <v>62</v>
      </c>
      <c r="E9" s="198">
        <f>VLOOKUP(C9,Survey_Results!$B$5:$D$15,3,0)</f>
        <v>9.0200000000000002E-2</v>
      </c>
      <c r="G9" s="53"/>
      <c r="H9" s="53"/>
      <c r="I9" s="166"/>
      <c r="J9" s="53"/>
      <c r="K9" s="53"/>
      <c r="L9"/>
      <c r="M9"/>
      <c r="N9"/>
      <c r="O9"/>
      <c r="P9"/>
      <c r="Q9"/>
      <c r="R9"/>
      <c r="S9"/>
      <c r="Z9"/>
      <c r="AA9"/>
      <c r="AB9"/>
      <c r="AC9"/>
      <c r="AD9"/>
      <c r="AE9"/>
      <c r="AF9"/>
      <c r="AG9"/>
      <c r="AH9"/>
      <c r="AI9"/>
      <c r="AJ9"/>
      <c r="AK9"/>
      <c r="AL9"/>
      <c r="AM9"/>
      <c r="AN9"/>
      <c r="AO9"/>
      <c r="AP9" s="227"/>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row>
    <row r="10" spans="1:120" ht="12.75" customHeight="1" x14ac:dyDescent="0.25">
      <c r="A10" s="164">
        <v>6</v>
      </c>
      <c r="B10" s="164" t="s">
        <v>61</v>
      </c>
      <c r="C10" s="164">
        <v>7</v>
      </c>
      <c r="D10" s="164" t="s">
        <v>62</v>
      </c>
      <c r="E10" s="198">
        <f>VLOOKUP(C10,Survey_Results!$B$5:$D$15,3,0)</f>
        <v>0.36170000000000002</v>
      </c>
      <c r="G10" s="53"/>
      <c r="I10" s="155"/>
      <c r="J10" s="53"/>
      <c r="K10" s="53"/>
      <c r="L10"/>
      <c r="M10"/>
      <c r="N10"/>
      <c r="O10"/>
      <c r="P10"/>
      <c r="Q10"/>
      <c r="R10"/>
      <c r="S10"/>
      <c r="T10" s="283"/>
      <c r="U10" s="283"/>
      <c r="V10" s="283"/>
      <c r="W10" s="283"/>
      <c r="X10" s="283"/>
      <c r="Z10"/>
      <c r="AA10"/>
      <c r="AB10"/>
      <c r="AC10"/>
      <c r="AD10"/>
      <c r="AE10"/>
      <c r="AF10"/>
      <c r="AG10"/>
      <c r="AH10"/>
      <c r="AI10"/>
      <c r="AJ10"/>
      <c r="AK10"/>
      <c r="AL10"/>
      <c r="AM10"/>
      <c r="AN10"/>
      <c r="AO10"/>
      <c r="AP10" s="227"/>
      <c r="AQ10" s="264"/>
      <c r="AR10" s="264"/>
      <c r="AS10" s="264"/>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row>
    <row r="11" spans="1:120" ht="12.75" customHeight="1" x14ac:dyDescent="0.25">
      <c r="A11" s="165">
        <v>5</v>
      </c>
      <c r="B11" s="165" t="s">
        <v>61</v>
      </c>
      <c r="C11" s="165">
        <v>6</v>
      </c>
      <c r="D11" s="165" t="s">
        <v>62</v>
      </c>
      <c r="E11" s="198">
        <f>VLOOKUP(C11,Survey_Results!$B$5:$D$15,3,0)</f>
        <v>0.63329999999999997</v>
      </c>
      <c r="G11" s="53"/>
      <c r="I11" s="155"/>
      <c r="J11" s="53"/>
      <c r="K11" s="53"/>
      <c r="L11"/>
      <c r="M11"/>
      <c r="N11"/>
      <c r="O11"/>
      <c r="P11"/>
      <c r="Q11"/>
      <c r="R11"/>
      <c r="S11"/>
      <c r="T11" s="284"/>
      <c r="U11" s="284"/>
      <c r="V11" s="284"/>
      <c r="W11" s="284"/>
      <c r="X11" s="285"/>
      <c r="Z11"/>
      <c r="AA11"/>
      <c r="AB11"/>
      <c r="AC11"/>
      <c r="AD11"/>
      <c r="AE11">
        <f>E26*D3*E10</f>
        <v>2.3124061202986357</v>
      </c>
      <c r="AF11"/>
      <c r="AG11"/>
      <c r="AH11"/>
      <c r="AI11"/>
      <c r="AJ11"/>
      <c r="AK11"/>
      <c r="AL11"/>
      <c r="AM11"/>
      <c r="AN11"/>
      <c r="AO11"/>
      <c r="AP11" s="227"/>
      <c r="AQ11" s="286"/>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row>
    <row r="12" spans="1:120" ht="12.75" customHeight="1" x14ac:dyDescent="0.25">
      <c r="A12" s="164">
        <v>4</v>
      </c>
      <c r="B12" s="164" t="s">
        <v>61</v>
      </c>
      <c r="C12" s="164">
        <v>5</v>
      </c>
      <c r="D12" s="164" t="s">
        <v>62</v>
      </c>
      <c r="E12" s="198">
        <f>VLOOKUP(C12,Survey_Results!$B$5:$D$15,3,0)</f>
        <v>0.68240000000000001</v>
      </c>
      <c r="G12" s="53"/>
      <c r="I12" s="155"/>
      <c r="J12" s="53"/>
      <c r="K12" s="53"/>
      <c r="L12"/>
      <c r="M12"/>
      <c r="N12"/>
      <c r="O12"/>
      <c r="P12"/>
      <c r="Q12"/>
      <c r="R12"/>
      <c r="S12"/>
      <c r="T12" s="284"/>
      <c r="U12" s="284"/>
      <c r="V12" s="284"/>
      <c r="W12" s="284"/>
      <c r="X12" s="285"/>
      <c r="Z12"/>
      <c r="AA12"/>
      <c r="AB12"/>
      <c r="AC12"/>
      <c r="AD12"/>
      <c r="AE12"/>
      <c r="AF12"/>
      <c r="AG12"/>
      <c r="AH12"/>
      <c r="AI12"/>
      <c r="AJ12"/>
      <c r="AK12"/>
      <c r="AL12"/>
      <c r="AM12"/>
      <c r="AN12"/>
      <c r="AO12"/>
      <c r="AP12" s="227"/>
      <c r="AQ12" s="286"/>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row>
    <row r="13" spans="1:120" ht="12.75" customHeight="1" x14ac:dyDescent="0.25">
      <c r="A13" s="165">
        <v>3</v>
      </c>
      <c r="B13" s="165" t="s">
        <v>61</v>
      </c>
      <c r="C13" s="165">
        <v>4</v>
      </c>
      <c r="D13" s="165" t="s">
        <v>62</v>
      </c>
      <c r="E13" s="198">
        <f>VLOOKUP(C13,Survey_Results!$B$5:$D$15,3,0)</f>
        <v>0.57289999999999996</v>
      </c>
      <c r="G13" s="53"/>
      <c r="I13" s="155"/>
      <c r="J13" s="53"/>
      <c r="K13" s="53"/>
      <c r="L13"/>
      <c r="M13"/>
      <c r="N13"/>
      <c r="O13"/>
      <c r="P13"/>
      <c r="Q13"/>
      <c r="R13"/>
      <c r="S13"/>
      <c r="T13" s="284"/>
      <c r="U13" s="284"/>
      <c r="V13" s="284"/>
      <c r="W13" s="284"/>
      <c r="X13" s="285"/>
      <c r="Z13"/>
      <c r="AA13"/>
      <c r="AB13"/>
      <c r="AC13"/>
      <c r="AD13"/>
      <c r="AE13"/>
      <c r="AF13"/>
      <c r="AG13"/>
      <c r="AH13"/>
      <c r="AI13"/>
      <c r="AJ13"/>
      <c r="AK13"/>
      <c r="AL13"/>
      <c r="AM13"/>
      <c r="AN13"/>
      <c r="AO13"/>
      <c r="AP13" s="227"/>
      <c r="AQ13" s="286"/>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row>
    <row r="14" spans="1:120" ht="12.75" customHeight="1" x14ac:dyDescent="0.25">
      <c r="A14" s="164">
        <v>2</v>
      </c>
      <c r="B14" s="164" t="s">
        <v>61</v>
      </c>
      <c r="C14" s="164">
        <v>3</v>
      </c>
      <c r="D14" s="164" t="s">
        <v>62</v>
      </c>
      <c r="E14" s="198">
        <f>VLOOKUP(C14,Survey_Results!$B$5:$D$15,3,0)</f>
        <v>0.84570000000000001</v>
      </c>
      <c r="G14" s="53"/>
      <c r="I14" s="155"/>
      <c r="J14" s="53"/>
      <c r="K14" s="53"/>
      <c r="L14"/>
      <c r="M14"/>
      <c r="N14"/>
      <c r="O14"/>
      <c r="P14"/>
      <c r="Q14"/>
      <c r="R14"/>
      <c r="S14"/>
      <c r="T14" s="284"/>
      <c r="U14" s="284"/>
      <c r="V14" s="284"/>
      <c r="W14" s="284"/>
      <c r="X14" s="285"/>
      <c r="Z14"/>
      <c r="AA14"/>
      <c r="AB14"/>
      <c r="AC14"/>
      <c r="AD14"/>
      <c r="AE14"/>
      <c r="AF14"/>
      <c r="AG14"/>
      <c r="AH14"/>
      <c r="AI14"/>
      <c r="AJ14"/>
      <c r="AK14"/>
      <c r="AL14"/>
      <c r="AM14"/>
      <c r="AN14"/>
      <c r="AO14"/>
      <c r="AP14" s="227"/>
      <c r="AQ14" s="286"/>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row>
    <row r="15" spans="1:120" ht="12.75" customHeight="1" x14ac:dyDescent="0.25">
      <c r="A15" s="165">
        <v>1</v>
      </c>
      <c r="B15" s="165" t="s">
        <v>61</v>
      </c>
      <c r="C15" s="165">
        <v>2</v>
      </c>
      <c r="D15" s="165" t="s">
        <v>62</v>
      </c>
      <c r="E15" s="198">
        <f>VLOOKUP(C15,Survey_Results!$B$5:$D$15,3,0)</f>
        <v>0.99129999999999996</v>
      </c>
      <c r="G15" s="53"/>
      <c r="I15" s="155"/>
      <c r="J15" s="53"/>
      <c r="K15" s="53"/>
      <c r="L15"/>
      <c r="M15"/>
      <c r="N15"/>
      <c r="O15"/>
      <c r="P15"/>
      <c r="Q15"/>
      <c r="R15"/>
      <c r="S15"/>
      <c r="T15" s="284"/>
      <c r="U15" s="284"/>
      <c r="V15" s="284"/>
      <c r="W15" s="284"/>
      <c r="X15" s="285"/>
      <c r="Z15"/>
      <c r="AA15"/>
      <c r="AB15"/>
      <c r="AC15"/>
      <c r="AD15"/>
      <c r="AE15"/>
      <c r="AF15"/>
      <c r="AG15"/>
      <c r="AH15"/>
      <c r="AI15"/>
      <c r="AJ15"/>
      <c r="AK15"/>
      <c r="AL15"/>
      <c r="AM15"/>
      <c r="AN15"/>
      <c r="AO15"/>
      <c r="AP15" s="227"/>
      <c r="AQ15" s="286"/>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row>
    <row r="16" spans="1:120" ht="12.75" customHeight="1" x14ac:dyDescent="0.25">
      <c r="A16" s="164">
        <v>0</v>
      </c>
      <c r="B16" s="164" t="s">
        <v>61</v>
      </c>
      <c r="C16" s="164">
        <v>1</v>
      </c>
      <c r="D16" s="164" t="s">
        <v>62</v>
      </c>
      <c r="E16" s="198">
        <f>VLOOKUP(C16,Survey_Results!$B$5:$D$15,3,0)</f>
        <v>0.9355</v>
      </c>
      <c r="G16" s="53"/>
      <c r="I16" s="155"/>
      <c r="J16" s="53"/>
      <c r="K16" s="53"/>
      <c r="L16"/>
      <c r="M16"/>
      <c r="N16"/>
      <c r="O16"/>
      <c r="P16"/>
      <c r="Q16"/>
      <c r="R16"/>
      <c r="S16"/>
      <c r="T16" s="284"/>
      <c r="U16" s="284"/>
      <c r="V16" s="284"/>
      <c r="W16" s="284"/>
      <c r="X16" s="285"/>
      <c r="Z16"/>
      <c r="AA16"/>
      <c r="AB16"/>
      <c r="AC16"/>
      <c r="AD16"/>
      <c r="AE16"/>
      <c r="AF16"/>
      <c r="AG16"/>
      <c r="AH16"/>
      <c r="AI16"/>
      <c r="AJ16"/>
      <c r="AK16"/>
      <c r="AL16"/>
      <c r="AM16"/>
      <c r="AN16"/>
      <c r="AO16"/>
      <c r="AP16" s="227"/>
      <c r="AQ16" s="286"/>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row>
    <row r="17" spans="1:207" ht="11.25" customHeight="1" x14ac:dyDescent="0.25">
      <c r="A17" s="1"/>
      <c r="B17" s="1"/>
      <c r="C17" s="1"/>
      <c r="D17" s="1"/>
      <c r="E17" s="291"/>
      <c r="G17" s="53"/>
      <c r="I17" s="155"/>
      <c r="J17" s="53"/>
      <c r="K17" s="53"/>
      <c r="L17"/>
      <c r="M17"/>
      <c r="N17"/>
      <c r="O17"/>
      <c r="P17"/>
      <c r="Q17"/>
      <c r="R17"/>
      <c r="S17"/>
      <c r="T17" s="284"/>
      <c r="U17" s="284"/>
      <c r="V17" s="284"/>
      <c r="W17" s="284"/>
      <c r="X17" s="285"/>
      <c r="Z17"/>
      <c r="AA17"/>
      <c r="AB17"/>
      <c r="AC17"/>
      <c r="AD17"/>
      <c r="AE17"/>
      <c r="AF17"/>
      <c r="AG17"/>
      <c r="AH17"/>
      <c r="AI17"/>
      <c r="AJ17"/>
      <c r="AK17"/>
      <c r="AL17"/>
      <c r="AM17"/>
      <c r="AN17"/>
      <c r="AO17"/>
      <c r="AP17" s="227"/>
      <c r="AQ17" s="286"/>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row>
    <row r="18" spans="1:207" ht="10.5" customHeight="1" x14ac:dyDescent="0.25">
      <c r="A18" s="1"/>
      <c r="B18" s="1"/>
      <c r="C18" s="1"/>
      <c r="D18" s="1"/>
      <c r="E18" s="291"/>
      <c r="G18" s="53"/>
      <c r="I18" s="155"/>
      <c r="J18" s="53"/>
      <c r="K18" s="53"/>
      <c r="L18"/>
      <c r="M18"/>
      <c r="N18"/>
      <c r="O18"/>
      <c r="P18"/>
      <c r="Q18"/>
      <c r="R18"/>
      <c r="S18"/>
      <c r="T18" s="284"/>
      <c r="U18" s="284"/>
      <c r="V18" s="284"/>
      <c r="W18" s="284"/>
      <c r="X18" s="285"/>
      <c r="Z18"/>
      <c r="AA18"/>
      <c r="AB18"/>
      <c r="AC18"/>
      <c r="AD18"/>
      <c r="AE18"/>
      <c r="AF18"/>
      <c r="AG18"/>
      <c r="AH18"/>
      <c r="AI18"/>
      <c r="AJ18"/>
      <c r="AK18"/>
      <c r="AL18"/>
      <c r="AM18"/>
      <c r="AN18"/>
      <c r="AO18"/>
      <c r="AP18" s="227"/>
      <c r="AQ18" s="286"/>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row>
    <row r="19" spans="1:207" ht="18" customHeight="1" x14ac:dyDescent="0.25">
      <c r="A19" s="193" t="s">
        <v>60</v>
      </c>
      <c r="B19" s="152"/>
      <c r="C19" s="152"/>
      <c r="D19" s="152"/>
      <c r="E19" s="152"/>
      <c r="F19" s="152"/>
      <c r="G19" s="53"/>
      <c r="I19" s="155"/>
      <c r="J19" s="53"/>
      <c r="K19" s="53"/>
      <c r="L19"/>
      <c r="M19"/>
      <c r="N19"/>
      <c r="O19"/>
      <c r="P19"/>
      <c r="Q19"/>
      <c r="R19"/>
      <c r="S19"/>
      <c r="T19" s="284"/>
      <c r="U19" s="284"/>
      <c r="V19" s="284"/>
      <c r="W19" s="284"/>
      <c r="X19" s="285"/>
      <c r="Z19"/>
      <c r="AA19"/>
      <c r="AB19"/>
      <c r="AC19"/>
      <c r="AD19"/>
      <c r="AE19"/>
      <c r="AF19"/>
      <c r="AG19"/>
      <c r="AH19"/>
      <c r="AI19"/>
      <c r="AJ19"/>
      <c r="AK19"/>
      <c r="AL19"/>
      <c r="AM19"/>
      <c r="AN19"/>
      <c r="AO19"/>
      <c r="AP19" s="227"/>
      <c r="AQ19" s="286"/>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row>
    <row r="20" spans="1:207" ht="18" customHeight="1" x14ac:dyDescent="0.25">
      <c r="A20" s="191" t="str">
        <f>ERInput!B19</f>
        <v>WQPassed,y</v>
      </c>
      <c r="B20" s="191"/>
      <c r="C20" s="191"/>
      <c r="D20" s="192">
        <f>ERInput!D19</f>
        <v>0.98280000000000001</v>
      </c>
      <c r="E20" s="191">
        <f>ERInput!E54</f>
        <v>0</v>
      </c>
      <c r="F20" s="191"/>
      <c r="G20" s="53"/>
      <c r="I20" s="155"/>
      <c r="J20" s="53"/>
      <c r="K20" s="53"/>
      <c r="L20"/>
      <c r="M20"/>
      <c r="N20"/>
      <c r="O20"/>
      <c r="P20"/>
      <c r="Q20"/>
      <c r="R20"/>
      <c r="S20"/>
      <c r="T20" s="284"/>
      <c r="U20" s="284"/>
      <c r="V20" s="284"/>
      <c r="W20" s="284"/>
      <c r="X20" s="285"/>
      <c r="Z20"/>
      <c r="AA20"/>
      <c r="AB20"/>
      <c r="AC20"/>
      <c r="AD20"/>
      <c r="AE20"/>
      <c r="AF20"/>
      <c r="AG20"/>
      <c r="AH20"/>
      <c r="AI20"/>
      <c r="AJ20"/>
      <c r="AK20"/>
      <c r="AL20"/>
      <c r="AM20"/>
      <c r="AN20"/>
      <c r="AO20"/>
      <c r="AP20" s="227"/>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row>
    <row r="21" spans="1:207" ht="18" customHeight="1" thickBot="1" x14ac:dyDescent="0.3">
      <c r="A21" s="191" t="str">
        <f>Survey_Results!B18</f>
        <v># Persons/unit</v>
      </c>
      <c r="B21" s="191"/>
      <c r="C21" s="191"/>
      <c r="D21" s="194">
        <f>Survey_Results!C19</f>
        <v>4.66</v>
      </c>
      <c r="E21" s="191"/>
      <c r="F21" s="191"/>
      <c r="G21" s="53"/>
      <c r="H21" s="53"/>
      <c r="I21" s="53"/>
      <c r="J21" s="53"/>
      <c r="K21" s="167"/>
      <c r="L21" s="53"/>
      <c r="T21" s="283"/>
      <c r="U21" s="283"/>
      <c r="V21" s="283"/>
      <c r="W21" s="283"/>
      <c r="X21" s="283"/>
      <c r="Y21" s="183"/>
      <c r="Z21"/>
      <c r="AA21"/>
      <c r="AB21"/>
      <c r="AC21"/>
      <c r="AD21"/>
      <c r="AE21"/>
      <c r="AF21"/>
      <c r="AG21"/>
      <c r="AH21"/>
      <c r="AI21"/>
      <c r="AJ21"/>
      <c r="AK21"/>
      <c r="AL21"/>
      <c r="AM21"/>
      <c r="AN21"/>
      <c r="AO21"/>
      <c r="AQ21" s="142" t="s">
        <v>375</v>
      </c>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D21" t="s">
        <v>51</v>
      </c>
      <c r="DE21" t="s">
        <v>51</v>
      </c>
      <c r="DF21" t="s">
        <v>51</v>
      </c>
      <c r="DG21" t="s">
        <v>51</v>
      </c>
      <c r="DH21" t="s">
        <v>51</v>
      </c>
      <c r="DI21" t="s">
        <v>51</v>
      </c>
      <c r="DJ21" t="s">
        <v>51</v>
      </c>
      <c r="DK21" t="s">
        <v>51</v>
      </c>
      <c r="DL21" t="s">
        <v>51</v>
      </c>
      <c r="DM21" t="s">
        <v>51</v>
      </c>
      <c r="DN21" t="s">
        <v>51</v>
      </c>
      <c r="DO21" t="s">
        <v>51</v>
      </c>
      <c r="DP21" t="s">
        <v>51</v>
      </c>
      <c r="DQ21" t="s">
        <v>51</v>
      </c>
      <c r="DR21" t="s">
        <v>51</v>
      </c>
      <c r="DS21" t="s">
        <v>51</v>
      </c>
      <c r="DT21" t="s">
        <v>51</v>
      </c>
      <c r="DU21" t="s">
        <v>51</v>
      </c>
      <c r="DV21" t="s">
        <v>51</v>
      </c>
      <c r="DW21" t="s">
        <v>51</v>
      </c>
      <c r="DX21" t="s">
        <v>51</v>
      </c>
      <c r="DY21" t="s">
        <v>51</v>
      </c>
      <c r="DZ21" t="s">
        <v>51</v>
      </c>
      <c r="EA21" t="s">
        <v>51</v>
      </c>
      <c r="EB21" t="s">
        <v>51</v>
      </c>
      <c r="EC21" t="s">
        <v>51</v>
      </c>
      <c r="ED21" t="s">
        <v>51</v>
      </c>
      <c r="EE21" t="s">
        <v>51</v>
      </c>
      <c r="EF21" t="s">
        <v>51</v>
      </c>
      <c r="EG21" t="s">
        <v>51</v>
      </c>
      <c r="EH21" t="s">
        <v>51</v>
      </c>
      <c r="EI21" t="s">
        <v>51</v>
      </c>
      <c r="EJ21" t="s">
        <v>51</v>
      </c>
      <c r="EK21" t="s">
        <v>51</v>
      </c>
      <c r="EL21" t="s">
        <v>51</v>
      </c>
      <c r="EM21" t="s">
        <v>51</v>
      </c>
      <c r="EN21" t="s">
        <v>51</v>
      </c>
      <c r="EO21" t="s">
        <v>52</v>
      </c>
      <c r="EP21" t="s">
        <v>52</v>
      </c>
      <c r="EQ21" t="s">
        <v>52</v>
      </c>
      <c r="ER21" t="s">
        <v>52</v>
      </c>
      <c r="ES21" t="s">
        <v>52</v>
      </c>
      <c r="ET21" t="s">
        <v>52</v>
      </c>
      <c r="EU21" t="s">
        <v>52</v>
      </c>
      <c r="EV21" t="s">
        <v>52</v>
      </c>
      <c r="EW21" t="s">
        <v>52</v>
      </c>
      <c r="EX21" t="s">
        <v>52</v>
      </c>
      <c r="EY21" t="s">
        <v>52</v>
      </c>
      <c r="EZ21" t="s">
        <v>52</v>
      </c>
      <c r="FA21" t="s">
        <v>52</v>
      </c>
      <c r="FB21" t="s">
        <v>52</v>
      </c>
      <c r="FC21" t="s">
        <v>52</v>
      </c>
      <c r="FD21" t="s">
        <v>52</v>
      </c>
      <c r="FE21" t="s">
        <v>52</v>
      </c>
      <c r="FF21" t="s">
        <v>52</v>
      </c>
      <c r="FG21" t="s">
        <v>52</v>
      </c>
      <c r="FH21" t="s">
        <v>52</v>
      </c>
      <c r="FI21" t="s">
        <v>52</v>
      </c>
      <c r="FJ21" t="s">
        <v>52</v>
      </c>
      <c r="FK21" t="s">
        <v>52</v>
      </c>
      <c r="FL21" t="s">
        <v>52</v>
      </c>
      <c r="FM21" t="s">
        <v>52</v>
      </c>
      <c r="FN21" s="316" t="s">
        <v>53</v>
      </c>
      <c r="FO21" s="316" t="s">
        <v>53</v>
      </c>
      <c r="FP21" s="316" t="s">
        <v>53</v>
      </c>
      <c r="FQ21" s="316" t="s">
        <v>53</v>
      </c>
      <c r="FR21" s="316" t="s">
        <v>53</v>
      </c>
      <c r="FS21" s="316" t="s">
        <v>53</v>
      </c>
      <c r="FT21" s="316" t="s">
        <v>53</v>
      </c>
      <c r="FU21" s="316" t="s">
        <v>53</v>
      </c>
      <c r="FV21" s="316" t="s">
        <v>53</v>
      </c>
      <c r="FW21" s="316" t="s">
        <v>53</v>
      </c>
      <c r="FX21" s="316" t="s">
        <v>53</v>
      </c>
      <c r="FY21" s="316" t="s">
        <v>53</v>
      </c>
      <c r="FZ21" s="316" t="s">
        <v>53</v>
      </c>
      <c r="GA21" s="316" t="s">
        <v>53</v>
      </c>
      <c r="GB21" s="316" t="s">
        <v>53</v>
      </c>
      <c r="GC21" s="316" t="s">
        <v>53</v>
      </c>
      <c r="GD21" s="316" t="s">
        <v>53</v>
      </c>
      <c r="GE21" s="316" t="s">
        <v>53</v>
      </c>
      <c r="GF21" s="316" t="s">
        <v>53</v>
      </c>
      <c r="GG21" s="316" t="s">
        <v>53</v>
      </c>
      <c r="GH21" s="316" t="s">
        <v>53</v>
      </c>
      <c r="GI21" s="316" t="s">
        <v>53</v>
      </c>
      <c r="GJ21" s="316" t="s">
        <v>53</v>
      </c>
      <c r="GK21" s="316" t="s">
        <v>53</v>
      </c>
      <c r="GL21" s="298" t="s">
        <v>54</v>
      </c>
      <c r="GM21" s="298" t="s">
        <v>54</v>
      </c>
      <c r="GN21" s="298" t="s">
        <v>54</v>
      </c>
      <c r="GO21" s="298" t="s">
        <v>54</v>
      </c>
      <c r="GP21" s="298" t="s">
        <v>54</v>
      </c>
      <c r="GQ21" s="298" t="s">
        <v>54</v>
      </c>
      <c r="GR21" s="298" t="s">
        <v>54</v>
      </c>
      <c r="GS21" s="298" t="s">
        <v>54</v>
      </c>
      <c r="GT21" s="298" t="s">
        <v>54</v>
      </c>
      <c r="GU21" s="298" t="s">
        <v>54</v>
      </c>
      <c r="GV21" s="298" t="s">
        <v>54</v>
      </c>
      <c r="GW21" s="298" t="s">
        <v>54</v>
      </c>
      <c r="GX21" s="298" t="s">
        <v>54</v>
      </c>
      <c r="GY21" s="298" t="s">
        <v>54</v>
      </c>
    </row>
    <row r="22" spans="1:207" ht="18" customHeight="1" x14ac:dyDescent="0.25">
      <c r="C22" s="53"/>
      <c r="D22" s="53"/>
      <c r="E22" s="53"/>
      <c r="F22" s="172">
        <v>42369</v>
      </c>
      <c r="G22" s="167"/>
      <c r="H22" s="53"/>
      <c r="I22" s="53"/>
      <c r="J22" s="53"/>
      <c r="K22" s="53"/>
      <c r="L22" s="53"/>
      <c r="AP22" s="229">
        <v>43435</v>
      </c>
      <c r="AQ22" s="273" t="s">
        <v>253</v>
      </c>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90">
        <v>44166</v>
      </c>
      <c r="DC22" s="313" t="s">
        <v>282</v>
      </c>
      <c r="DD22" s="334" t="s">
        <v>283</v>
      </c>
      <c r="DE22" s="314"/>
      <c r="DF22" s="314"/>
      <c r="DG22" s="314"/>
      <c r="DH22" s="314"/>
      <c r="DI22" s="314"/>
      <c r="DJ22" s="314"/>
      <c r="DK22" s="314"/>
      <c r="DL22" s="314"/>
      <c r="DM22" s="314"/>
      <c r="DN22" s="314"/>
      <c r="DO22" s="314"/>
      <c r="DP22" s="314"/>
      <c r="DQ22" s="314"/>
      <c r="DR22" s="314"/>
      <c r="DS22" s="314"/>
      <c r="DT22" s="314"/>
      <c r="DU22" s="314"/>
      <c r="DV22" s="314"/>
      <c r="DW22" s="314"/>
      <c r="DX22" s="314"/>
      <c r="DY22" s="314"/>
      <c r="DZ22" s="314"/>
      <c r="EA22" s="314"/>
      <c r="EB22" s="314"/>
      <c r="EC22" s="314"/>
      <c r="ED22" s="314"/>
      <c r="EE22" s="314"/>
      <c r="EF22" s="314"/>
      <c r="EG22" s="314"/>
      <c r="EH22" s="314"/>
      <c r="EI22" s="314"/>
      <c r="EJ22" s="314"/>
      <c r="EK22" s="314"/>
      <c r="EL22" s="314"/>
      <c r="EM22" s="314"/>
      <c r="EN22" s="315"/>
      <c r="EO22" s="339" t="s">
        <v>386</v>
      </c>
      <c r="EP22" s="340"/>
      <c r="EQ22" s="340"/>
      <c r="ER22" s="314"/>
      <c r="ES22" s="314"/>
      <c r="ET22" s="314"/>
      <c r="EU22" s="314"/>
      <c r="EV22" s="314"/>
      <c r="EW22" s="314"/>
      <c r="EX22" s="314"/>
      <c r="EY22" s="314"/>
      <c r="EZ22" s="314"/>
      <c r="FA22" s="314"/>
      <c r="FB22" s="314"/>
      <c r="FC22" s="314"/>
      <c r="FD22" s="314"/>
      <c r="FE22" s="314"/>
      <c r="FF22" s="314"/>
      <c r="FG22" s="314"/>
      <c r="FH22" s="314"/>
      <c r="FI22" s="314"/>
      <c r="FJ22" s="314"/>
      <c r="FK22" s="314"/>
      <c r="FL22" s="314"/>
      <c r="FM22" s="359">
        <v>44166</v>
      </c>
      <c r="FN22" s="360"/>
      <c r="FO22" s="316"/>
      <c r="FP22" s="316"/>
      <c r="FQ22" s="316"/>
      <c r="FR22" s="316"/>
      <c r="FS22" s="316"/>
      <c r="FT22" s="316"/>
      <c r="FU22" s="316"/>
      <c r="FV22" s="316"/>
      <c r="FW22" s="316"/>
      <c r="FX22" s="316"/>
      <c r="FY22" s="316"/>
      <c r="FZ22" s="316"/>
      <c r="GA22" s="316"/>
      <c r="GB22" s="316"/>
      <c r="GC22" s="316"/>
      <c r="GD22" s="316"/>
      <c r="GE22" s="316"/>
      <c r="GF22" s="316"/>
      <c r="GG22" s="316"/>
      <c r="GH22" s="316"/>
      <c r="GI22" s="316"/>
      <c r="GJ22" s="316"/>
      <c r="GK22" s="361"/>
    </row>
    <row r="23" spans="1:207" ht="18" customHeight="1" thickBot="1" x14ac:dyDescent="0.3">
      <c r="C23" s="53"/>
      <c r="D23" s="53"/>
      <c r="E23" s="53"/>
      <c r="F23" s="173"/>
      <c r="G23" s="142"/>
      <c r="H23" s="53"/>
      <c r="I23" s="53"/>
      <c r="J23" s="53"/>
      <c r="K23" s="53"/>
      <c r="L23" s="53"/>
      <c r="AQ23" s="287">
        <v>43465</v>
      </c>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9"/>
      <c r="DC23" s="313"/>
      <c r="DD23" s="318"/>
      <c r="DE23" s="316"/>
      <c r="DF23" s="316"/>
      <c r="DG23" s="316"/>
      <c r="DH23" s="316"/>
      <c r="DI23" s="316"/>
      <c r="DJ23" s="316"/>
      <c r="DK23" s="316"/>
      <c r="DL23" s="316"/>
      <c r="DM23" s="316"/>
      <c r="DN23" s="316"/>
      <c r="DO23" s="316"/>
      <c r="DP23" s="316"/>
      <c r="DQ23" s="316"/>
      <c r="DR23" s="316"/>
      <c r="DS23" s="316"/>
      <c r="DT23" s="316"/>
      <c r="DU23" s="316"/>
      <c r="DV23" s="316"/>
      <c r="DW23" s="316"/>
      <c r="DX23" s="316"/>
      <c r="DY23" s="316"/>
      <c r="DZ23" s="316"/>
      <c r="EA23" s="316"/>
      <c r="EB23" s="316"/>
      <c r="EC23" s="316"/>
      <c r="ED23" s="316"/>
      <c r="EE23" s="316"/>
      <c r="EF23" s="316"/>
      <c r="EG23" s="316"/>
      <c r="EH23" s="316"/>
      <c r="EI23" s="316"/>
      <c r="EJ23" s="316"/>
      <c r="EK23" s="316"/>
      <c r="EL23" s="316"/>
      <c r="EM23" s="316"/>
      <c r="EN23" s="317"/>
      <c r="EO23" s="341">
        <v>43465</v>
      </c>
      <c r="EP23" s="316"/>
      <c r="EQ23" s="316"/>
      <c r="ER23" s="316"/>
      <c r="ES23" s="316"/>
      <c r="ET23" s="316"/>
      <c r="EU23" s="316"/>
      <c r="EV23" s="316"/>
      <c r="EW23" s="316"/>
      <c r="EX23" s="316"/>
      <c r="EY23" s="316"/>
      <c r="EZ23" s="316"/>
      <c r="FA23" s="316"/>
      <c r="FB23" s="316"/>
      <c r="FC23" s="316"/>
      <c r="FD23" s="316"/>
      <c r="FE23" s="316"/>
      <c r="FF23" s="316"/>
      <c r="FG23" s="316"/>
      <c r="FH23" s="316"/>
      <c r="FI23" s="316"/>
      <c r="FJ23" s="316"/>
      <c r="FK23" s="316"/>
      <c r="FL23" s="316"/>
      <c r="FM23" s="316"/>
      <c r="FN23" s="360"/>
      <c r="FO23" s="316"/>
      <c r="FP23" s="316"/>
      <c r="FQ23" s="316"/>
      <c r="FR23" s="316"/>
      <c r="FS23" s="316"/>
      <c r="FT23" s="316"/>
      <c r="FU23" s="316"/>
      <c r="FV23" s="316"/>
      <c r="FW23" s="316"/>
      <c r="FX23" s="316"/>
      <c r="FY23" s="316"/>
      <c r="FZ23" s="316"/>
      <c r="GA23" s="316"/>
      <c r="GB23" s="316"/>
      <c r="GC23" s="316"/>
      <c r="GD23" s="316"/>
      <c r="GE23" s="316"/>
      <c r="GF23" s="316"/>
      <c r="GG23" s="316"/>
      <c r="GH23" s="316"/>
      <c r="GI23" s="316"/>
      <c r="GJ23" s="316"/>
      <c r="GK23" s="361"/>
    </row>
    <row r="24" spans="1:207" ht="16.5" customHeight="1" x14ac:dyDescent="0.25">
      <c r="C24" s="147" t="s">
        <v>258</v>
      </c>
      <c r="D24" s="147"/>
      <c r="E24" s="148"/>
      <c r="F24" s="173">
        <f>F22-F25+1</f>
        <v>13</v>
      </c>
      <c r="G24" s="2" t="s">
        <v>66</v>
      </c>
      <c r="H24" s="142"/>
      <c r="I24" s="53"/>
      <c r="J24" s="53"/>
      <c r="K24" s="53"/>
      <c r="L24" s="53"/>
      <c r="AO24" s="2" t="s">
        <v>67</v>
      </c>
      <c r="AP24" s="143">
        <f>AP25-AP22+1</f>
        <v>18</v>
      </c>
      <c r="AQ24" s="539">
        <f>AQ23-AQ25+1</f>
        <v>13</v>
      </c>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538">
        <f>BO25-BO22+1</f>
        <v>18</v>
      </c>
      <c r="DC24" s="333" t="s">
        <v>68</v>
      </c>
      <c r="DD24" s="318">
        <v>13</v>
      </c>
      <c r="DE24" s="316">
        <f>DAY(EOMONTH(DE25,0))</f>
        <v>31</v>
      </c>
      <c r="DF24" s="316">
        <f t="shared" ref="DF24:EM24" si="0">DAY(EOMONTH(DF25,0))</f>
        <v>29</v>
      </c>
      <c r="DG24" s="316">
        <f t="shared" si="0"/>
        <v>31</v>
      </c>
      <c r="DH24" s="316">
        <f t="shared" si="0"/>
        <v>30</v>
      </c>
      <c r="DI24" s="316">
        <f t="shared" si="0"/>
        <v>31</v>
      </c>
      <c r="DJ24" s="316">
        <f t="shared" si="0"/>
        <v>30</v>
      </c>
      <c r="DK24" s="316">
        <f t="shared" si="0"/>
        <v>31</v>
      </c>
      <c r="DL24" s="316">
        <f t="shared" si="0"/>
        <v>31</v>
      </c>
      <c r="DM24" s="316">
        <f t="shared" si="0"/>
        <v>30</v>
      </c>
      <c r="DN24" s="316">
        <f t="shared" si="0"/>
        <v>31</v>
      </c>
      <c r="DO24" s="316">
        <f t="shared" si="0"/>
        <v>30</v>
      </c>
      <c r="DP24" s="316">
        <f t="shared" si="0"/>
        <v>31</v>
      </c>
      <c r="DQ24" s="316">
        <f t="shared" si="0"/>
        <v>31</v>
      </c>
      <c r="DR24" s="316">
        <f t="shared" si="0"/>
        <v>28</v>
      </c>
      <c r="DS24" s="316">
        <f t="shared" si="0"/>
        <v>31</v>
      </c>
      <c r="DT24" s="316">
        <f t="shared" si="0"/>
        <v>30</v>
      </c>
      <c r="DU24" s="316">
        <f t="shared" si="0"/>
        <v>31</v>
      </c>
      <c r="DV24" s="316">
        <f t="shared" si="0"/>
        <v>30</v>
      </c>
      <c r="DW24" s="316">
        <f t="shared" si="0"/>
        <v>31</v>
      </c>
      <c r="DX24" s="316">
        <f t="shared" si="0"/>
        <v>31</v>
      </c>
      <c r="DY24" s="316">
        <f t="shared" si="0"/>
        <v>30</v>
      </c>
      <c r="DZ24" s="316">
        <f t="shared" si="0"/>
        <v>31</v>
      </c>
      <c r="EA24" s="316">
        <f t="shared" si="0"/>
        <v>30</v>
      </c>
      <c r="EB24" s="316">
        <f t="shared" si="0"/>
        <v>31</v>
      </c>
      <c r="EC24" s="316">
        <f t="shared" si="0"/>
        <v>31</v>
      </c>
      <c r="ED24" s="316">
        <f t="shared" si="0"/>
        <v>28</v>
      </c>
      <c r="EE24" s="316">
        <f t="shared" si="0"/>
        <v>31</v>
      </c>
      <c r="EF24" s="316">
        <f t="shared" si="0"/>
        <v>30</v>
      </c>
      <c r="EG24" s="316">
        <f t="shared" si="0"/>
        <v>31</v>
      </c>
      <c r="EH24" s="316">
        <f t="shared" si="0"/>
        <v>30</v>
      </c>
      <c r="EI24" s="316">
        <f t="shared" si="0"/>
        <v>31</v>
      </c>
      <c r="EJ24" s="316">
        <f t="shared" si="0"/>
        <v>31</v>
      </c>
      <c r="EK24" s="316">
        <f t="shared" si="0"/>
        <v>30</v>
      </c>
      <c r="EL24" s="316">
        <f t="shared" si="0"/>
        <v>31</v>
      </c>
      <c r="EM24" s="316">
        <f t="shared" si="0"/>
        <v>30</v>
      </c>
      <c r="EN24" s="317">
        <v>18</v>
      </c>
      <c r="EO24" s="318">
        <f>EO23-EO25+1</f>
        <v>13</v>
      </c>
      <c r="EP24" s="316">
        <f t="shared" ref="EP24:GY24" si="1">DAY(EOMONTH(EP25,0))</f>
        <v>31</v>
      </c>
      <c r="EQ24" s="316">
        <f t="shared" si="1"/>
        <v>28</v>
      </c>
      <c r="ER24" s="316">
        <f t="shared" si="1"/>
        <v>31</v>
      </c>
      <c r="ES24" s="316">
        <f t="shared" si="1"/>
        <v>30</v>
      </c>
      <c r="ET24" s="316">
        <f t="shared" si="1"/>
        <v>31</v>
      </c>
      <c r="EU24" s="316">
        <f t="shared" si="1"/>
        <v>30</v>
      </c>
      <c r="EV24" s="316">
        <f t="shared" si="1"/>
        <v>31</v>
      </c>
      <c r="EW24" s="316">
        <f t="shared" si="1"/>
        <v>31</v>
      </c>
      <c r="EX24" s="316">
        <f t="shared" si="1"/>
        <v>30</v>
      </c>
      <c r="EY24" s="316">
        <f t="shared" si="1"/>
        <v>31</v>
      </c>
      <c r="EZ24" s="316">
        <f t="shared" si="1"/>
        <v>30</v>
      </c>
      <c r="FA24" s="316">
        <f t="shared" si="1"/>
        <v>31</v>
      </c>
      <c r="FB24" s="316">
        <f t="shared" si="1"/>
        <v>31</v>
      </c>
      <c r="FC24" s="316">
        <f t="shared" si="1"/>
        <v>29</v>
      </c>
      <c r="FD24" s="316">
        <f t="shared" si="1"/>
        <v>31</v>
      </c>
      <c r="FE24" s="316">
        <f t="shared" si="1"/>
        <v>30</v>
      </c>
      <c r="FF24" s="316">
        <f t="shared" si="1"/>
        <v>31</v>
      </c>
      <c r="FG24" s="316">
        <f t="shared" si="1"/>
        <v>30</v>
      </c>
      <c r="FH24" s="316">
        <f t="shared" si="1"/>
        <v>31</v>
      </c>
      <c r="FI24" s="316">
        <f t="shared" si="1"/>
        <v>31</v>
      </c>
      <c r="FJ24" s="316">
        <f t="shared" si="1"/>
        <v>30</v>
      </c>
      <c r="FK24" s="316">
        <f t="shared" si="1"/>
        <v>31</v>
      </c>
      <c r="FL24" s="316">
        <f t="shared" si="1"/>
        <v>30</v>
      </c>
      <c r="FM24" s="316">
        <f>FM25-FM22+1</f>
        <v>18</v>
      </c>
      <c r="FN24" s="360">
        <f t="shared" si="1"/>
        <v>31</v>
      </c>
      <c r="FO24" s="316">
        <f t="shared" si="1"/>
        <v>28</v>
      </c>
      <c r="FP24" s="316">
        <f t="shared" si="1"/>
        <v>31</v>
      </c>
      <c r="FQ24" s="316">
        <f t="shared" si="1"/>
        <v>30</v>
      </c>
      <c r="FR24" s="316">
        <f t="shared" si="1"/>
        <v>31</v>
      </c>
      <c r="FS24" s="316">
        <f t="shared" si="1"/>
        <v>30</v>
      </c>
      <c r="FT24" s="316">
        <f t="shared" si="1"/>
        <v>31</v>
      </c>
      <c r="FU24" s="316">
        <f t="shared" si="1"/>
        <v>31</v>
      </c>
      <c r="FV24" s="316">
        <f t="shared" si="1"/>
        <v>30</v>
      </c>
      <c r="FW24" s="316">
        <f t="shared" si="1"/>
        <v>31</v>
      </c>
      <c r="FX24" s="316">
        <f t="shared" si="1"/>
        <v>30</v>
      </c>
      <c r="FY24" s="316">
        <f t="shared" si="1"/>
        <v>31</v>
      </c>
      <c r="FZ24" s="316">
        <f t="shared" si="1"/>
        <v>31</v>
      </c>
      <c r="GA24" s="316">
        <f t="shared" si="1"/>
        <v>28</v>
      </c>
      <c r="GB24" s="316">
        <f t="shared" si="1"/>
        <v>31</v>
      </c>
      <c r="GC24" s="316">
        <f t="shared" si="1"/>
        <v>30</v>
      </c>
      <c r="GD24" s="316">
        <f t="shared" si="1"/>
        <v>31</v>
      </c>
      <c r="GE24" s="316">
        <f t="shared" si="1"/>
        <v>30</v>
      </c>
      <c r="GF24" s="316">
        <f t="shared" si="1"/>
        <v>31</v>
      </c>
      <c r="GG24" s="316">
        <f t="shared" si="1"/>
        <v>31</v>
      </c>
      <c r="GH24" s="316">
        <f t="shared" si="1"/>
        <v>30</v>
      </c>
      <c r="GI24" s="316">
        <f t="shared" si="1"/>
        <v>31</v>
      </c>
      <c r="GJ24" s="316">
        <f t="shared" si="1"/>
        <v>30</v>
      </c>
      <c r="GK24" s="361">
        <f t="shared" si="1"/>
        <v>31</v>
      </c>
      <c r="GL24">
        <f t="shared" si="1"/>
        <v>31</v>
      </c>
      <c r="GM24">
        <f t="shared" si="1"/>
        <v>28</v>
      </c>
      <c r="GN24">
        <f t="shared" si="1"/>
        <v>31</v>
      </c>
      <c r="GO24">
        <f t="shared" si="1"/>
        <v>30</v>
      </c>
      <c r="GP24">
        <f t="shared" si="1"/>
        <v>31</v>
      </c>
      <c r="GQ24">
        <f t="shared" si="1"/>
        <v>30</v>
      </c>
      <c r="GR24">
        <f t="shared" si="1"/>
        <v>31</v>
      </c>
      <c r="GS24">
        <f t="shared" si="1"/>
        <v>31</v>
      </c>
      <c r="GT24">
        <f t="shared" si="1"/>
        <v>30</v>
      </c>
      <c r="GU24">
        <f t="shared" si="1"/>
        <v>31</v>
      </c>
      <c r="GV24">
        <f t="shared" si="1"/>
        <v>30</v>
      </c>
      <c r="GW24">
        <f t="shared" si="1"/>
        <v>31</v>
      </c>
      <c r="GX24">
        <f t="shared" si="1"/>
        <v>31</v>
      </c>
      <c r="GY24">
        <f t="shared" si="1"/>
        <v>29</v>
      </c>
    </row>
    <row r="25" spans="1:207" ht="20.25" customHeight="1" x14ac:dyDescent="0.25">
      <c r="B25" s="1"/>
      <c r="C25" s="149" t="s">
        <v>69</v>
      </c>
      <c r="D25" s="149" t="s">
        <v>70</v>
      </c>
      <c r="E25" s="150" t="s">
        <v>71</v>
      </c>
      <c r="F25" s="171">
        <v>42357</v>
      </c>
      <c r="G25" s="146">
        <v>42370</v>
      </c>
      <c r="H25" s="146">
        <v>42401</v>
      </c>
      <c r="I25" s="146">
        <v>42430</v>
      </c>
      <c r="J25" s="146">
        <v>42461</v>
      </c>
      <c r="K25" s="146">
        <v>42491</v>
      </c>
      <c r="L25" s="146">
        <v>42522</v>
      </c>
      <c r="M25" s="146">
        <v>42552</v>
      </c>
      <c r="N25" s="146">
        <v>42583</v>
      </c>
      <c r="O25" s="146">
        <v>42614</v>
      </c>
      <c r="P25" s="146">
        <v>42644</v>
      </c>
      <c r="Q25" s="146">
        <v>42675</v>
      </c>
      <c r="R25" s="146">
        <v>42705</v>
      </c>
      <c r="S25" s="146">
        <v>42736</v>
      </c>
      <c r="T25" s="146">
        <v>42767</v>
      </c>
      <c r="U25" s="146">
        <v>42795</v>
      </c>
      <c r="V25" s="146">
        <v>42826</v>
      </c>
      <c r="W25" s="146">
        <v>42856</v>
      </c>
      <c r="X25" s="146">
        <v>42887</v>
      </c>
      <c r="Y25" s="146">
        <v>42917</v>
      </c>
      <c r="Z25" s="146">
        <v>42948</v>
      </c>
      <c r="AA25" s="146">
        <v>42979</v>
      </c>
      <c r="AB25" s="146">
        <v>43009</v>
      </c>
      <c r="AC25" s="146">
        <v>43040</v>
      </c>
      <c r="AD25" s="146">
        <v>43070</v>
      </c>
      <c r="AE25" s="146">
        <v>43101</v>
      </c>
      <c r="AF25" s="146">
        <v>43132</v>
      </c>
      <c r="AG25" s="146">
        <v>43160</v>
      </c>
      <c r="AH25" s="146">
        <v>43191</v>
      </c>
      <c r="AI25" s="146">
        <v>43221</v>
      </c>
      <c r="AJ25" s="146">
        <v>43252</v>
      </c>
      <c r="AK25" s="146">
        <v>43282</v>
      </c>
      <c r="AL25" s="146">
        <v>43313</v>
      </c>
      <c r="AM25" s="146">
        <v>43344</v>
      </c>
      <c r="AN25" s="146">
        <v>43374</v>
      </c>
      <c r="AO25" s="209">
        <v>43405</v>
      </c>
      <c r="AP25" s="260">
        <v>43452</v>
      </c>
      <c r="AQ25" s="290">
        <v>43453</v>
      </c>
      <c r="AR25" s="533">
        <v>43466</v>
      </c>
      <c r="AS25" s="533">
        <v>43497</v>
      </c>
      <c r="AT25" s="533">
        <v>43525</v>
      </c>
      <c r="AU25" s="533">
        <v>43556</v>
      </c>
      <c r="AV25" s="533">
        <v>43586</v>
      </c>
      <c r="AW25" s="533">
        <v>43617</v>
      </c>
      <c r="AX25" s="533">
        <v>43647</v>
      </c>
      <c r="AY25" s="533">
        <v>43678</v>
      </c>
      <c r="AZ25" s="533">
        <v>43709</v>
      </c>
      <c r="BA25" s="533">
        <v>43739</v>
      </c>
      <c r="BB25" s="533">
        <v>43770</v>
      </c>
      <c r="BC25" s="533">
        <v>43800</v>
      </c>
      <c r="BD25" s="533">
        <v>43831</v>
      </c>
      <c r="BE25" s="533">
        <v>43862</v>
      </c>
      <c r="BF25" s="533">
        <v>43891</v>
      </c>
      <c r="BG25" s="533">
        <v>43922</v>
      </c>
      <c r="BH25" s="533">
        <v>43952</v>
      </c>
      <c r="BI25" s="533">
        <v>43983</v>
      </c>
      <c r="BJ25" s="533">
        <v>44013</v>
      </c>
      <c r="BK25" s="533">
        <v>44044</v>
      </c>
      <c r="BL25" s="533">
        <v>44075</v>
      </c>
      <c r="BM25" s="533">
        <v>44105</v>
      </c>
      <c r="BN25" s="533">
        <v>44136</v>
      </c>
      <c r="BO25" s="290">
        <v>44183</v>
      </c>
      <c r="BP25" s="230">
        <v>44197</v>
      </c>
      <c r="BQ25" s="230">
        <v>44228</v>
      </c>
      <c r="BR25" s="230">
        <v>44256</v>
      </c>
      <c r="BS25" s="230">
        <v>44287</v>
      </c>
      <c r="BT25" s="230">
        <v>44317</v>
      </c>
      <c r="BU25" s="230">
        <v>44348</v>
      </c>
      <c r="BV25" s="230">
        <v>44378</v>
      </c>
      <c r="BW25" s="230">
        <v>44409</v>
      </c>
      <c r="BX25" s="230">
        <v>44440</v>
      </c>
      <c r="BY25" s="230">
        <v>44470</v>
      </c>
      <c r="BZ25" s="230">
        <v>44501</v>
      </c>
      <c r="CA25" s="230">
        <v>44531</v>
      </c>
      <c r="CB25" s="230">
        <v>44562</v>
      </c>
      <c r="CC25" s="230">
        <v>44593</v>
      </c>
      <c r="CD25" s="230">
        <v>44621</v>
      </c>
      <c r="CE25" s="230">
        <v>44652</v>
      </c>
      <c r="CF25" s="230">
        <v>44682</v>
      </c>
      <c r="CG25" s="230">
        <v>44713</v>
      </c>
      <c r="CH25" s="230">
        <v>44743</v>
      </c>
      <c r="CI25" s="230">
        <v>44774</v>
      </c>
      <c r="CJ25" s="230">
        <v>44805</v>
      </c>
      <c r="CK25" s="230">
        <v>44835</v>
      </c>
      <c r="CL25" s="230">
        <v>44866</v>
      </c>
      <c r="CM25" s="230">
        <v>44896</v>
      </c>
      <c r="CN25" s="230">
        <v>44927</v>
      </c>
      <c r="CO25" s="230">
        <v>44958</v>
      </c>
      <c r="CP25" s="230">
        <v>44986</v>
      </c>
      <c r="CQ25" s="230">
        <v>45017</v>
      </c>
      <c r="CR25" s="230">
        <v>45047</v>
      </c>
      <c r="CS25" s="230">
        <v>45078</v>
      </c>
      <c r="CT25" s="230">
        <v>45108</v>
      </c>
      <c r="CU25" s="230">
        <v>45139</v>
      </c>
      <c r="CV25" s="230">
        <v>45170</v>
      </c>
      <c r="CW25" s="230">
        <v>45200</v>
      </c>
      <c r="CX25" s="230">
        <v>45231</v>
      </c>
      <c r="CY25" s="230">
        <v>45261</v>
      </c>
      <c r="CZ25" s="230">
        <v>45292</v>
      </c>
      <c r="DA25" s="230">
        <v>45323</v>
      </c>
      <c r="DB25" s="230"/>
      <c r="DD25" s="319">
        <v>42357</v>
      </c>
      <c r="DE25" s="146">
        <v>42370</v>
      </c>
      <c r="DF25" s="146">
        <v>42401</v>
      </c>
      <c r="DG25" s="146">
        <v>42430</v>
      </c>
      <c r="DH25" s="146">
        <v>42461</v>
      </c>
      <c r="DI25" s="146">
        <v>42491</v>
      </c>
      <c r="DJ25" s="146">
        <v>42522</v>
      </c>
      <c r="DK25" s="146">
        <v>42552</v>
      </c>
      <c r="DL25" s="146">
        <v>42583</v>
      </c>
      <c r="DM25" s="146">
        <v>42614</v>
      </c>
      <c r="DN25" s="146">
        <v>42644</v>
      </c>
      <c r="DO25" s="146">
        <v>42675</v>
      </c>
      <c r="DP25" s="146">
        <v>42705</v>
      </c>
      <c r="DQ25" s="146">
        <v>42736</v>
      </c>
      <c r="DR25" s="146">
        <v>42767</v>
      </c>
      <c r="DS25" s="146">
        <v>42795</v>
      </c>
      <c r="DT25" s="146">
        <v>42826</v>
      </c>
      <c r="DU25" s="146">
        <v>42856</v>
      </c>
      <c r="DV25" s="146">
        <v>42887</v>
      </c>
      <c r="DW25" s="146">
        <v>42917</v>
      </c>
      <c r="DX25" s="146">
        <v>42948</v>
      </c>
      <c r="DY25" s="146">
        <v>42979</v>
      </c>
      <c r="DZ25" s="146">
        <v>43009</v>
      </c>
      <c r="EA25" s="146">
        <v>43040</v>
      </c>
      <c r="EB25" s="146">
        <v>43070</v>
      </c>
      <c r="EC25" s="146">
        <v>43101</v>
      </c>
      <c r="ED25" s="146">
        <v>43132</v>
      </c>
      <c r="EE25" s="146">
        <v>43160</v>
      </c>
      <c r="EF25" s="146">
        <v>43191</v>
      </c>
      <c r="EG25" s="146">
        <v>43221</v>
      </c>
      <c r="EH25" s="146">
        <v>43252</v>
      </c>
      <c r="EI25" s="146">
        <v>43282</v>
      </c>
      <c r="EJ25" s="146">
        <v>43313</v>
      </c>
      <c r="EK25" s="146">
        <v>43344</v>
      </c>
      <c r="EL25" s="146">
        <v>43374</v>
      </c>
      <c r="EM25" s="146">
        <v>43405</v>
      </c>
      <c r="EN25" s="320">
        <v>43452</v>
      </c>
      <c r="EO25" s="342">
        <v>43453</v>
      </c>
      <c r="EP25" s="175">
        <v>43466</v>
      </c>
      <c r="EQ25" s="175">
        <v>43497</v>
      </c>
      <c r="ER25" s="175">
        <v>43525</v>
      </c>
      <c r="ES25" s="175">
        <v>43556</v>
      </c>
      <c r="ET25" s="175">
        <v>43586</v>
      </c>
      <c r="EU25" s="175">
        <v>43617</v>
      </c>
      <c r="EV25" s="175">
        <v>43647</v>
      </c>
      <c r="EW25" s="175">
        <v>43678</v>
      </c>
      <c r="EX25" s="175">
        <v>43709</v>
      </c>
      <c r="EY25" s="175">
        <v>43739</v>
      </c>
      <c r="EZ25" s="175">
        <v>43770</v>
      </c>
      <c r="FA25" s="175">
        <v>43800</v>
      </c>
      <c r="FB25" s="175">
        <v>43831</v>
      </c>
      <c r="FC25" s="175">
        <v>43862</v>
      </c>
      <c r="FD25" s="175">
        <v>43891</v>
      </c>
      <c r="FE25" s="175">
        <v>43922</v>
      </c>
      <c r="FF25" s="175">
        <v>43952</v>
      </c>
      <c r="FG25" s="175">
        <v>43983</v>
      </c>
      <c r="FH25" s="175">
        <v>44013</v>
      </c>
      <c r="FI25" s="175">
        <v>44044</v>
      </c>
      <c r="FJ25" s="175">
        <v>44075</v>
      </c>
      <c r="FK25" s="175">
        <v>44105</v>
      </c>
      <c r="FL25" s="175">
        <v>44136</v>
      </c>
      <c r="FM25" s="359">
        <v>44183</v>
      </c>
      <c r="FN25" s="175">
        <v>44197</v>
      </c>
      <c r="FO25" s="175">
        <v>44228</v>
      </c>
      <c r="FP25" s="175">
        <v>44256</v>
      </c>
      <c r="FQ25" s="175">
        <v>44287</v>
      </c>
      <c r="FR25" s="175">
        <v>44317</v>
      </c>
      <c r="FS25" s="175">
        <v>44348</v>
      </c>
      <c r="FT25" s="175">
        <v>44378</v>
      </c>
      <c r="FU25" s="175">
        <v>44409</v>
      </c>
      <c r="FV25" s="175">
        <v>44440</v>
      </c>
      <c r="FW25" s="175">
        <v>44470</v>
      </c>
      <c r="FX25" s="175">
        <v>44501</v>
      </c>
      <c r="FY25" s="175">
        <v>44531</v>
      </c>
      <c r="FZ25" s="175">
        <v>44562</v>
      </c>
      <c r="GA25" s="175">
        <v>44593</v>
      </c>
      <c r="GB25" s="175">
        <v>44621</v>
      </c>
      <c r="GC25" s="175">
        <v>44652</v>
      </c>
      <c r="GD25" s="175">
        <v>44682</v>
      </c>
      <c r="GE25" s="175">
        <v>44713</v>
      </c>
      <c r="GF25" s="175">
        <v>44743</v>
      </c>
      <c r="GG25" s="175">
        <v>44774</v>
      </c>
      <c r="GH25" s="175">
        <v>44805</v>
      </c>
      <c r="GI25" s="175">
        <v>44835</v>
      </c>
      <c r="GJ25" s="175">
        <v>44866</v>
      </c>
      <c r="GK25" s="175">
        <v>44896</v>
      </c>
      <c r="GL25" s="338">
        <v>44927</v>
      </c>
      <c r="GM25" s="175">
        <v>44958</v>
      </c>
      <c r="GN25" s="175">
        <v>44986</v>
      </c>
      <c r="GO25" s="175">
        <v>45017</v>
      </c>
      <c r="GP25" s="175">
        <v>45047</v>
      </c>
      <c r="GQ25" s="175">
        <v>45078</v>
      </c>
      <c r="GR25" s="175">
        <v>45108</v>
      </c>
      <c r="GS25" s="175">
        <v>45139</v>
      </c>
      <c r="GT25" s="175">
        <v>45170</v>
      </c>
      <c r="GU25" s="175">
        <v>45200</v>
      </c>
      <c r="GV25" s="175">
        <v>45231</v>
      </c>
      <c r="GW25" s="175">
        <v>45261</v>
      </c>
      <c r="GX25" s="175">
        <v>45292</v>
      </c>
      <c r="GY25" s="175">
        <v>45323</v>
      </c>
    </row>
    <row r="26" spans="1:207" x14ac:dyDescent="0.25">
      <c r="C26" s="140">
        <v>40878</v>
      </c>
      <c r="D26" s="140">
        <f>C27-1</f>
        <v>40908</v>
      </c>
      <c r="E26" s="52">
        <v>248</v>
      </c>
      <c r="F26" s="168"/>
      <c r="G26" s="551" t="s">
        <v>72</v>
      </c>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3"/>
      <c r="AK26" s="163"/>
      <c r="AL26" s="163"/>
      <c r="AM26" s="163"/>
      <c r="AN26" s="163"/>
      <c r="AO26" s="163"/>
      <c r="AP26" s="261"/>
      <c r="AQ26" s="570" t="s">
        <v>72</v>
      </c>
      <c r="AR26" s="571"/>
      <c r="AS26" s="571"/>
      <c r="AT26" s="571"/>
      <c r="AU26" s="571"/>
      <c r="AV26" s="571"/>
      <c r="AW26" s="571"/>
      <c r="AX26" s="571"/>
      <c r="AY26" s="571"/>
      <c r="AZ26" s="571"/>
      <c r="BA26" s="571"/>
      <c r="BB26" s="571"/>
      <c r="BC26" s="571"/>
      <c r="BD26" s="571"/>
      <c r="BE26" s="571"/>
      <c r="BF26" s="571"/>
      <c r="BG26" s="571"/>
      <c r="BH26" s="571"/>
      <c r="BI26" s="571"/>
      <c r="BJ26" s="571"/>
      <c r="BK26" s="571"/>
      <c r="BL26" s="571"/>
      <c r="BM26" s="571"/>
      <c r="BN26" s="571"/>
      <c r="BO26" s="572"/>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v>0</v>
      </c>
      <c r="DB26" s="231"/>
      <c r="DD26" s="321"/>
      <c r="DE26" s="561"/>
      <c r="DF26" s="562"/>
      <c r="DG26" s="562"/>
      <c r="DH26" s="562"/>
      <c r="DI26" s="562"/>
      <c r="DJ26" s="562"/>
      <c r="DK26" s="562"/>
      <c r="DL26" s="562"/>
      <c r="DM26" s="562"/>
      <c r="DN26" s="562"/>
      <c r="DO26" s="562"/>
      <c r="DP26" s="562"/>
      <c r="DQ26" s="562"/>
      <c r="DR26" s="562"/>
      <c r="DS26" s="562"/>
      <c r="DT26" s="562"/>
      <c r="DU26" s="562"/>
      <c r="DV26" s="562"/>
      <c r="DW26" s="562"/>
      <c r="DX26" s="562"/>
      <c r="DY26" s="562"/>
      <c r="DZ26" s="562"/>
      <c r="EA26" s="562"/>
      <c r="EB26" s="562"/>
      <c r="EC26" s="562"/>
      <c r="ED26" s="562"/>
      <c r="EE26" s="562"/>
      <c r="EF26" s="562"/>
      <c r="EG26" s="562"/>
      <c r="EH26" s="563"/>
      <c r="EI26" s="306"/>
      <c r="EJ26" s="306"/>
      <c r="EK26" s="306"/>
      <c r="EL26" s="306"/>
      <c r="EM26" s="306"/>
      <c r="EN26" s="322"/>
      <c r="EO26" s="323"/>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169"/>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62"/>
      <c r="GL26" s="163"/>
      <c r="GM26" s="163"/>
      <c r="GN26" s="163"/>
      <c r="GO26" s="163"/>
      <c r="GP26" s="163"/>
      <c r="GQ26" s="163"/>
      <c r="GR26" s="163"/>
      <c r="GS26" s="163"/>
      <c r="GT26" s="163"/>
      <c r="GU26" s="163"/>
      <c r="GV26" s="163"/>
      <c r="GW26" s="163"/>
      <c r="GX26" s="163"/>
      <c r="GY26" s="163"/>
    </row>
    <row r="27" spans="1:207" x14ac:dyDescent="0.25">
      <c r="C27" s="140">
        <v>40909</v>
      </c>
      <c r="D27" s="140">
        <f>C28-1</f>
        <v>40939</v>
      </c>
      <c r="E27" s="52">
        <v>580</v>
      </c>
      <c r="F27" s="169"/>
      <c r="G27" s="554"/>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6"/>
      <c r="AK27" s="163"/>
      <c r="AL27" s="163"/>
      <c r="AM27" s="163"/>
      <c r="AN27" s="163"/>
      <c r="AO27" s="163"/>
      <c r="AP27" s="261"/>
      <c r="AQ27" s="570"/>
      <c r="AR27" s="571"/>
      <c r="AS27" s="571"/>
      <c r="AT27" s="571"/>
      <c r="AU27" s="571"/>
      <c r="AV27" s="571"/>
      <c r="AW27" s="571"/>
      <c r="AX27" s="571"/>
      <c r="AY27" s="571"/>
      <c r="AZ27" s="571"/>
      <c r="BA27" s="571"/>
      <c r="BB27" s="571"/>
      <c r="BC27" s="571"/>
      <c r="BD27" s="571"/>
      <c r="BE27" s="571"/>
      <c r="BF27" s="571"/>
      <c r="BG27" s="571"/>
      <c r="BH27" s="571"/>
      <c r="BI27" s="571"/>
      <c r="BJ27" s="571"/>
      <c r="BK27" s="571"/>
      <c r="BL27" s="571"/>
      <c r="BM27" s="571"/>
      <c r="BN27" s="571"/>
      <c r="BO27" s="572"/>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v>0</v>
      </c>
      <c r="DB27" s="231"/>
      <c r="DD27" s="323"/>
      <c r="DE27" s="564"/>
      <c r="DF27" s="565"/>
      <c r="DG27" s="565"/>
      <c r="DH27" s="565"/>
      <c r="DI27" s="565"/>
      <c r="DJ27" s="565"/>
      <c r="DK27" s="565"/>
      <c r="DL27" s="565"/>
      <c r="DM27" s="565"/>
      <c r="DN27" s="565"/>
      <c r="DO27" s="565"/>
      <c r="DP27" s="565"/>
      <c r="DQ27" s="565"/>
      <c r="DR27" s="565"/>
      <c r="DS27" s="565"/>
      <c r="DT27" s="565"/>
      <c r="DU27" s="565"/>
      <c r="DV27" s="565"/>
      <c r="DW27" s="565"/>
      <c r="DX27" s="565"/>
      <c r="DY27" s="565"/>
      <c r="DZ27" s="565"/>
      <c r="EA27" s="565"/>
      <c r="EB27" s="565"/>
      <c r="EC27" s="565"/>
      <c r="ED27" s="565"/>
      <c r="EE27" s="565"/>
      <c r="EF27" s="565"/>
      <c r="EG27" s="565"/>
      <c r="EH27" s="566"/>
      <c r="EI27" s="306"/>
      <c r="EJ27" s="306"/>
      <c r="EK27" s="306"/>
      <c r="EL27" s="306"/>
      <c r="EM27" s="306"/>
      <c r="EN27" s="322"/>
      <c r="EO27" s="323"/>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169"/>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62"/>
      <c r="GL27" s="163"/>
      <c r="GM27" s="163"/>
      <c r="GN27" s="163"/>
      <c r="GO27" s="163"/>
      <c r="GP27" s="163"/>
      <c r="GQ27" s="163"/>
      <c r="GR27" s="163"/>
      <c r="GS27" s="163"/>
      <c r="GT27" s="163"/>
      <c r="GU27" s="163"/>
      <c r="GV27" s="163"/>
      <c r="GW27" s="163"/>
      <c r="GX27" s="163"/>
      <c r="GY27" s="163"/>
    </row>
    <row r="28" spans="1:207" x14ac:dyDescent="0.25">
      <c r="C28" s="140">
        <v>40940</v>
      </c>
      <c r="D28" s="140">
        <f t="shared" ref="D28:D91" si="2">C29-1</f>
        <v>40968</v>
      </c>
      <c r="E28" s="52">
        <v>920</v>
      </c>
      <c r="F28" s="169"/>
      <c r="G28" s="554"/>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6"/>
      <c r="AK28" s="163"/>
      <c r="AL28" s="163"/>
      <c r="AM28" s="163"/>
      <c r="AN28" s="163"/>
      <c r="AO28" s="163"/>
      <c r="AP28" s="261"/>
      <c r="AQ28" s="570"/>
      <c r="AR28" s="571"/>
      <c r="AS28" s="571"/>
      <c r="AT28" s="571"/>
      <c r="AU28" s="571"/>
      <c r="AV28" s="571"/>
      <c r="AW28" s="571"/>
      <c r="AX28" s="571"/>
      <c r="AY28" s="571"/>
      <c r="AZ28" s="571"/>
      <c r="BA28" s="571"/>
      <c r="BB28" s="571"/>
      <c r="BC28" s="571"/>
      <c r="BD28" s="571"/>
      <c r="BE28" s="571"/>
      <c r="BF28" s="571"/>
      <c r="BG28" s="571"/>
      <c r="BH28" s="571"/>
      <c r="BI28" s="571"/>
      <c r="BJ28" s="571"/>
      <c r="BK28" s="571"/>
      <c r="BL28" s="571"/>
      <c r="BM28" s="571"/>
      <c r="BN28" s="571"/>
      <c r="BO28" s="572"/>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28"/>
      <c r="CX28" s="228"/>
      <c r="CY28" s="228"/>
      <c r="CZ28" s="228"/>
      <c r="DA28" s="228">
        <v>0</v>
      </c>
      <c r="DB28" s="231"/>
      <c r="DD28" s="323"/>
      <c r="DE28" s="564"/>
      <c r="DF28" s="565"/>
      <c r="DG28" s="565"/>
      <c r="DH28" s="565"/>
      <c r="DI28" s="565"/>
      <c r="DJ28" s="565"/>
      <c r="DK28" s="565"/>
      <c r="DL28" s="565"/>
      <c r="DM28" s="565"/>
      <c r="DN28" s="565"/>
      <c r="DO28" s="565"/>
      <c r="DP28" s="565"/>
      <c r="DQ28" s="565"/>
      <c r="DR28" s="565"/>
      <c r="DS28" s="565"/>
      <c r="DT28" s="565"/>
      <c r="DU28" s="565"/>
      <c r="DV28" s="565"/>
      <c r="DW28" s="565"/>
      <c r="DX28" s="565"/>
      <c r="DY28" s="565"/>
      <c r="DZ28" s="565"/>
      <c r="EA28" s="565"/>
      <c r="EB28" s="565"/>
      <c r="EC28" s="565"/>
      <c r="ED28" s="565"/>
      <c r="EE28" s="565"/>
      <c r="EF28" s="565"/>
      <c r="EG28" s="565"/>
      <c r="EH28" s="566"/>
      <c r="EI28" s="306"/>
      <c r="EJ28" s="306"/>
      <c r="EK28" s="306"/>
      <c r="EL28" s="306"/>
      <c r="EM28" s="306"/>
      <c r="EN28" s="322"/>
      <c r="EO28" s="323"/>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169"/>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62"/>
      <c r="GL28" s="163"/>
      <c r="GM28" s="163"/>
      <c r="GN28" s="163"/>
      <c r="GO28" s="163"/>
      <c r="GP28" s="163"/>
      <c r="GQ28" s="163"/>
      <c r="GR28" s="163"/>
      <c r="GS28" s="163"/>
      <c r="GT28" s="163"/>
      <c r="GU28" s="163"/>
      <c r="GV28" s="163"/>
      <c r="GW28" s="163"/>
      <c r="GX28" s="163"/>
      <c r="GY28" s="163"/>
    </row>
    <row r="29" spans="1:207" x14ac:dyDescent="0.25">
      <c r="C29" s="140">
        <v>40969</v>
      </c>
      <c r="D29" s="140">
        <f t="shared" si="2"/>
        <v>40999</v>
      </c>
      <c r="E29" s="52">
        <v>345</v>
      </c>
      <c r="F29" s="170"/>
      <c r="G29" s="557"/>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9"/>
      <c r="AK29" s="163"/>
      <c r="AL29" s="163"/>
      <c r="AM29" s="163"/>
      <c r="AN29" s="163"/>
      <c r="AO29" s="163"/>
      <c r="AP29" s="261"/>
      <c r="AQ29" s="570"/>
      <c r="AR29" s="571"/>
      <c r="AS29" s="571"/>
      <c r="AT29" s="571"/>
      <c r="AU29" s="571"/>
      <c r="AV29" s="571"/>
      <c r="AW29" s="571"/>
      <c r="AX29" s="571"/>
      <c r="AY29" s="571"/>
      <c r="AZ29" s="571"/>
      <c r="BA29" s="571"/>
      <c r="BB29" s="571"/>
      <c r="BC29" s="571"/>
      <c r="BD29" s="571"/>
      <c r="BE29" s="571"/>
      <c r="BF29" s="571"/>
      <c r="BG29" s="571"/>
      <c r="BH29" s="571"/>
      <c r="BI29" s="571"/>
      <c r="BJ29" s="571"/>
      <c r="BK29" s="571"/>
      <c r="BL29" s="571"/>
      <c r="BM29" s="571"/>
      <c r="BN29" s="571"/>
      <c r="BO29" s="572"/>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v>0</v>
      </c>
      <c r="DB29" s="231"/>
      <c r="DD29" s="324"/>
      <c r="DE29" s="567"/>
      <c r="DF29" s="568"/>
      <c r="DG29" s="568"/>
      <c r="DH29" s="568"/>
      <c r="DI29" s="568"/>
      <c r="DJ29" s="568"/>
      <c r="DK29" s="568"/>
      <c r="DL29" s="568"/>
      <c r="DM29" s="568"/>
      <c r="DN29" s="568"/>
      <c r="DO29" s="568"/>
      <c r="DP29" s="568"/>
      <c r="DQ29" s="568"/>
      <c r="DR29" s="568"/>
      <c r="DS29" s="568"/>
      <c r="DT29" s="568"/>
      <c r="DU29" s="568"/>
      <c r="DV29" s="568"/>
      <c r="DW29" s="568"/>
      <c r="DX29" s="568"/>
      <c r="DY29" s="568"/>
      <c r="DZ29" s="568"/>
      <c r="EA29" s="568"/>
      <c r="EB29" s="568"/>
      <c r="EC29" s="568"/>
      <c r="ED29" s="568"/>
      <c r="EE29" s="568"/>
      <c r="EF29" s="568"/>
      <c r="EG29" s="568"/>
      <c r="EH29" s="569"/>
      <c r="EI29" s="306"/>
      <c r="EJ29" s="306"/>
      <c r="EK29" s="306"/>
      <c r="EL29" s="306"/>
      <c r="EM29" s="306"/>
      <c r="EN29" s="322"/>
      <c r="EO29" s="323"/>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169"/>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62"/>
      <c r="GL29" s="163"/>
      <c r="GM29" s="163"/>
      <c r="GN29" s="163"/>
      <c r="GO29" s="163"/>
      <c r="GP29" s="163"/>
      <c r="GQ29" s="163"/>
      <c r="GR29" s="163"/>
      <c r="GS29" s="163"/>
      <c r="GT29" s="163"/>
      <c r="GU29" s="163"/>
      <c r="GV29" s="163"/>
      <c r="GW29" s="163"/>
      <c r="GX29" s="163"/>
      <c r="GY29" s="163"/>
    </row>
    <row r="30" spans="1:207" x14ac:dyDescent="0.25">
      <c r="C30" s="140">
        <v>41000</v>
      </c>
      <c r="D30" s="140">
        <f t="shared" si="2"/>
        <v>41029</v>
      </c>
      <c r="E30" s="52">
        <v>224</v>
      </c>
      <c r="F30" s="174">
        <v>1.607493304700611</v>
      </c>
      <c r="G30" s="151">
        <v>3.8332532650553031</v>
      </c>
      <c r="H30" s="151">
        <v>3.8332532650553031</v>
      </c>
      <c r="I30" s="151">
        <v>3.8332532650553031</v>
      </c>
      <c r="J30" s="151">
        <v>2.5470121362493705</v>
      </c>
      <c r="K30" s="151">
        <v>2.5470121362493705</v>
      </c>
      <c r="L30" s="151">
        <v>2.5470121362493705</v>
      </c>
      <c r="M30" s="151">
        <v>2.5470121362493705</v>
      </c>
      <c r="N30" s="151">
        <v>2.5470121362493705</v>
      </c>
      <c r="O30" s="151">
        <v>2.5470121362493705</v>
      </c>
      <c r="P30" s="151">
        <v>2.5470121362493705</v>
      </c>
      <c r="Q30" s="151">
        <v>2.5470121362493705</v>
      </c>
      <c r="R30" s="151">
        <v>2.5470121362493705</v>
      </c>
      <c r="S30" s="151">
        <v>2.5470121362493705</v>
      </c>
      <c r="T30" s="151">
        <v>2.5470121362493705</v>
      </c>
      <c r="U30" s="151">
        <v>2.5470121362493705</v>
      </c>
      <c r="V30" s="151">
        <v>0.26182572309696328</v>
      </c>
      <c r="W30" s="151">
        <v>0.26182572309696328</v>
      </c>
      <c r="X30" s="151">
        <v>0.26182572309696328</v>
      </c>
      <c r="Y30" s="151">
        <v>0.26182572309696328</v>
      </c>
      <c r="Z30" s="151">
        <v>0.26182572309696328</v>
      </c>
      <c r="AA30" s="151">
        <v>0.26182572309696328</v>
      </c>
      <c r="AB30" s="151">
        <v>0.26182572309696328</v>
      </c>
      <c r="AC30" s="151">
        <v>0.26182572309696328</v>
      </c>
      <c r="AD30" s="151">
        <v>0.26182572309696328</v>
      </c>
      <c r="AE30" s="151">
        <v>0.26182572309696328</v>
      </c>
      <c r="AF30" s="151">
        <v>0.26182572309696328</v>
      </c>
      <c r="AG30" s="151">
        <v>0.26182572309696328</v>
      </c>
      <c r="AH30" s="151">
        <v>0</v>
      </c>
      <c r="AI30" s="151">
        <v>0</v>
      </c>
      <c r="AJ30" s="151">
        <v>0</v>
      </c>
      <c r="AK30" s="151">
        <v>0</v>
      </c>
      <c r="AL30" s="151">
        <v>0</v>
      </c>
      <c r="AM30" s="151">
        <v>0</v>
      </c>
      <c r="AN30" s="151">
        <v>0</v>
      </c>
      <c r="AO30" s="210">
        <v>0</v>
      </c>
      <c r="AP30" s="262">
        <v>0</v>
      </c>
      <c r="AQ30" s="268">
        <f>IFERROR(IF(AQ$25-$C30&lt;0,0,VLOOKUP((ROUNDDOWN((AQ$25-$C30)/365+1,0)),$C$8:$E$16,3,0))*$E26*($D$3*$AQ$24/31),0)</f>
        <v>0.96971869560910529</v>
      </c>
      <c r="AR30" s="265">
        <f t="shared" ref="AR30:BW30" si="3">IFERROR(IF(AR$25-$C30&lt;0,0,VLOOKUP((ROUNDDOWN((AR$25-$C30)/365+1,0)),$C$8:$E$16,3,0))*$E26*$D$3,0)</f>
        <v>2.3124061202986357</v>
      </c>
      <c r="AS30" s="265">
        <f t="shared" si="3"/>
        <v>2.3124061202986357</v>
      </c>
      <c r="AT30" s="265">
        <f t="shared" si="3"/>
        <v>2.3124061202986357</v>
      </c>
      <c r="AU30" s="265">
        <f t="shared" si="3"/>
        <v>0.57666306898240793</v>
      </c>
      <c r="AV30" s="265">
        <f t="shared" si="3"/>
        <v>0.57666306898240793</v>
      </c>
      <c r="AW30" s="265">
        <f t="shared" si="3"/>
        <v>0.57666306898240793</v>
      </c>
      <c r="AX30" s="265">
        <f t="shared" si="3"/>
        <v>0.57666306898240793</v>
      </c>
      <c r="AY30" s="265">
        <f t="shared" si="3"/>
        <v>0.57666306898240793</v>
      </c>
      <c r="AZ30" s="265">
        <f t="shared" si="3"/>
        <v>0.57666306898240793</v>
      </c>
      <c r="BA30" s="265">
        <f t="shared" si="3"/>
        <v>0.57666306898240793</v>
      </c>
      <c r="BB30" s="265">
        <f t="shared" si="3"/>
        <v>0.57666306898240793</v>
      </c>
      <c r="BC30" s="265">
        <f t="shared" si="3"/>
        <v>0.57666306898240793</v>
      </c>
      <c r="BD30" s="265">
        <f t="shared" si="3"/>
        <v>0.57666306898240793</v>
      </c>
      <c r="BE30" s="265">
        <f t="shared" si="3"/>
        <v>0.57666306898240793</v>
      </c>
      <c r="BF30" s="265">
        <f t="shared" si="3"/>
        <v>0.57666306898240793</v>
      </c>
      <c r="BG30" s="265">
        <f t="shared" si="3"/>
        <v>0</v>
      </c>
      <c r="BH30" s="265">
        <f t="shared" si="3"/>
        <v>0</v>
      </c>
      <c r="BI30" s="265">
        <f t="shared" si="3"/>
        <v>0</v>
      </c>
      <c r="BJ30" s="265">
        <f t="shared" si="3"/>
        <v>0</v>
      </c>
      <c r="BK30" s="265">
        <f t="shared" si="3"/>
        <v>0</v>
      </c>
      <c r="BL30" s="265">
        <f t="shared" si="3"/>
        <v>0</v>
      </c>
      <c r="BM30" s="265">
        <f t="shared" si="3"/>
        <v>0</v>
      </c>
      <c r="BN30" s="265">
        <f t="shared" si="3"/>
        <v>0</v>
      </c>
      <c r="BO30" s="269">
        <f>IFERROR(IF(BO$25-$C30&lt;0,0,VLOOKUP((ROUNDDOWN((BO$25-$C30)/365+1,0)),$C$8:$E$16,3,0))*$E26*($D$3*$BO$24/31),0)</f>
        <v>0</v>
      </c>
      <c r="BP30" s="232">
        <f t="shared" si="3"/>
        <v>0</v>
      </c>
      <c r="BQ30" s="232">
        <f t="shared" si="3"/>
        <v>0</v>
      </c>
      <c r="BR30" s="232">
        <f t="shared" si="3"/>
        <v>0</v>
      </c>
      <c r="BS30" s="232">
        <f t="shared" si="3"/>
        <v>0</v>
      </c>
      <c r="BT30" s="232">
        <f t="shared" si="3"/>
        <v>0</v>
      </c>
      <c r="BU30" s="232">
        <f t="shared" si="3"/>
        <v>0</v>
      </c>
      <c r="BV30" s="232">
        <f t="shared" si="3"/>
        <v>0</v>
      </c>
      <c r="BW30" s="232">
        <f t="shared" si="3"/>
        <v>0</v>
      </c>
      <c r="BX30" s="232">
        <f t="shared" ref="BX30:DA30" si="4">IFERROR(IF(BX$25-$C30&lt;0,0,VLOOKUP((ROUNDDOWN((BX$25-$C30)/365+1,0)),$C$8:$E$16,3,0))*$E26*$D$3,0)</f>
        <v>0</v>
      </c>
      <c r="BY30" s="232">
        <f t="shared" si="4"/>
        <v>0</v>
      </c>
      <c r="BZ30" s="232">
        <f t="shared" si="4"/>
        <v>0</v>
      </c>
      <c r="CA30" s="232">
        <f t="shared" si="4"/>
        <v>0</v>
      </c>
      <c r="CB30" s="232">
        <f t="shared" si="4"/>
        <v>0</v>
      </c>
      <c r="CC30" s="232">
        <f t="shared" si="4"/>
        <v>0</v>
      </c>
      <c r="CD30" s="232">
        <f t="shared" si="4"/>
        <v>0</v>
      </c>
      <c r="CE30" s="232">
        <f t="shared" si="4"/>
        <v>0</v>
      </c>
      <c r="CF30" s="232">
        <f t="shared" si="4"/>
        <v>0</v>
      </c>
      <c r="CG30" s="232">
        <f t="shared" si="4"/>
        <v>0</v>
      </c>
      <c r="CH30" s="232">
        <f t="shared" si="4"/>
        <v>0</v>
      </c>
      <c r="CI30" s="232">
        <f t="shared" si="4"/>
        <v>0</v>
      </c>
      <c r="CJ30" s="232">
        <f t="shared" si="4"/>
        <v>0</v>
      </c>
      <c r="CK30" s="232">
        <f t="shared" si="4"/>
        <v>0</v>
      </c>
      <c r="CL30" s="232">
        <f t="shared" si="4"/>
        <v>0</v>
      </c>
      <c r="CM30" s="232">
        <f t="shared" si="4"/>
        <v>0</v>
      </c>
      <c r="CN30" s="232">
        <f t="shared" si="4"/>
        <v>0</v>
      </c>
      <c r="CO30" s="232">
        <f t="shared" si="4"/>
        <v>0</v>
      </c>
      <c r="CP30" s="232">
        <f t="shared" si="4"/>
        <v>0</v>
      </c>
      <c r="CQ30" s="232">
        <f t="shared" si="4"/>
        <v>0</v>
      </c>
      <c r="CR30" s="232">
        <f t="shared" si="4"/>
        <v>0</v>
      </c>
      <c r="CS30" s="232">
        <f t="shared" si="4"/>
        <v>0</v>
      </c>
      <c r="CT30" s="232">
        <f t="shared" si="4"/>
        <v>0</v>
      </c>
      <c r="CU30" s="232">
        <f t="shared" si="4"/>
        <v>0</v>
      </c>
      <c r="CV30" s="232">
        <f t="shared" si="4"/>
        <v>0</v>
      </c>
      <c r="CW30" s="232">
        <f t="shared" si="4"/>
        <v>0</v>
      </c>
      <c r="CX30" s="232">
        <f t="shared" si="4"/>
        <v>0</v>
      </c>
      <c r="CY30" s="232">
        <f t="shared" si="4"/>
        <v>0</v>
      </c>
      <c r="CZ30" s="232">
        <f t="shared" si="4"/>
        <v>0</v>
      </c>
      <c r="DA30" s="232">
        <f t="shared" si="4"/>
        <v>0</v>
      </c>
      <c r="DD30" s="325">
        <v>157.66724000000002</v>
      </c>
      <c r="DE30" s="151">
        <v>157.66724000000002</v>
      </c>
      <c r="DF30" s="151">
        <v>157.66724000000002</v>
      </c>
      <c r="DG30" s="151">
        <v>157.66724000000002</v>
      </c>
      <c r="DH30" s="151">
        <v>104.76228571428571</v>
      </c>
      <c r="DI30" s="151">
        <v>104.76228571428571</v>
      </c>
      <c r="DJ30" s="151">
        <v>104.76228571428571</v>
      </c>
      <c r="DK30" s="151">
        <v>104.76228571428571</v>
      </c>
      <c r="DL30" s="151">
        <v>104.76228571428571</v>
      </c>
      <c r="DM30" s="151">
        <v>104.76228571428571</v>
      </c>
      <c r="DN30" s="151">
        <v>104.76228571428571</v>
      </c>
      <c r="DO30" s="151">
        <v>104.76228571428571</v>
      </c>
      <c r="DP30" s="151">
        <v>104.76228571428571</v>
      </c>
      <c r="DQ30" s="151">
        <v>104.76228571428571</v>
      </c>
      <c r="DR30" s="151">
        <v>104.76228571428571</v>
      </c>
      <c r="DS30" s="151">
        <v>104.76228571428571</v>
      </c>
      <c r="DT30" s="151">
        <v>10.76926993006993</v>
      </c>
      <c r="DU30" s="151">
        <v>10.76926993006993</v>
      </c>
      <c r="DV30" s="151">
        <v>10.76926993006993</v>
      </c>
      <c r="DW30" s="151">
        <v>10.76926993006993</v>
      </c>
      <c r="DX30" s="151">
        <v>10.76926993006993</v>
      </c>
      <c r="DY30" s="151">
        <v>10.76926993006993</v>
      </c>
      <c r="DZ30" s="151">
        <v>10.76926993006993</v>
      </c>
      <c r="EA30" s="151">
        <v>10.76926993006993</v>
      </c>
      <c r="EB30" s="151">
        <v>10.76926993006993</v>
      </c>
      <c r="EC30" s="151">
        <v>10.76926993006993</v>
      </c>
      <c r="ED30" s="151">
        <v>10.76926993006993</v>
      </c>
      <c r="EE30" s="151">
        <v>10.76926993006993</v>
      </c>
      <c r="EF30" s="151">
        <v>0</v>
      </c>
      <c r="EG30" s="151">
        <v>0</v>
      </c>
      <c r="EH30" s="151">
        <v>0</v>
      </c>
      <c r="EI30" s="151">
        <v>0</v>
      </c>
      <c r="EJ30" s="151">
        <v>0</v>
      </c>
      <c r="EK30" s="151">
        <v>0</v>
      </c>
      <c r="EL30" s="151">
        <v>0</v>
      </c>
      <c r="EM30" s="151">
        <v>0</v>
      </c>
      <c r="EN30" s="326">
        <v>0</v>
      </c>
      <c r="EO30" s="325">
        <f t="shared" ref="EO30:EO61" si="5">(IFERROR(IF(EO$25-$C30&lt;0,0,VLOOKUP((ROUNDDOWN((EO$25-$C30)/365+1,0)),$C$8:$E$16,3,0))*$E26*$D$20,0))*(EO$24/31)</f>
        <v>36.969791039999997</v>
      </c>
      <c r="EP30" s="151">
        <f t="shared" ref="EP30:FU30" si="6">IFERROR(IF(EP$25-$C30&lt;0,0,VLOOKUP((ROUNDDOWN((EP$25-$C30)/365+1,0)),$C$8:$E$16,3,0))*$E26*$D$20,0)</f>
        <v>88.158732479999998</v>
      </c>
      <c r="EQ30" s="151">
        <f t="shared" si="6"/>
        <v>88.158732479999998</v>
      </c>
      <c r="ER30" s="151">
        <f t="shared" si="6"/>
        <v>88.158732479999998</v>
      </c>
      <c r="ES30" s="151">
        <f t="shared" si="6"/>
        <v>21.984842880000002</v>
      </c>
      <c r="ET30" s="151">
        <f t="shared" si="6"/>
        <v>21.984842880000002</v>
      </c>
      <c r="EU30" s="151">
        <f t="shared" si="6"/>
        <v>21.984842880000002</v>
      </c>
      <c r="EV30" s="151">
        <f t="shared" si="6"/>
        <v>21.984842880000002</v>
      </c>
      <c r="EW30" s="151">
        <f t="shared" si="6"/>
        <v>21.984842880000002</v>
      </c>
      <c r="EX30" s="151">
        <f t="shared" si="6"/>
        <v>21.984842880000002</v>
      </c>
      <c r="EY30" s="151">
        <f t="shared" si="6"/>
        <v>21.984842880000002</v>
      </c>
      <c r="EZ30" s="151">
        <f t="shared" si="6"/>
        <v>21.984842880000002</v>
      </c>
      <c r="FA30" s="151">
        <f t="shared" si="6"/>
        <v>21.984842880000002</v>
      </c>
      <c r="FB30" s="151">
        <f t="shared" si="6"/>
        <v>21.984842880000002</v>
      </c>
      <c r="FC30" s="151">
        <f t="shared" si="6"/>
        <v>21.984842880000002</v>
      </c>
      <c r="FD30" s="151">
        <f t="shared" si="6"/>
        <v>21.984842880000002</v>
      </c>
      <c r="FE30" s="151">
        <f t="shared" si="6"/>
        <v>0</v>
      </c>
      <c r="FF30" s="151">
        <f t="shared" si="6"/>
        <v>0</v>
      </c>
      <c r="FG30" s="151">
        <f t="shared" si="6"/>
        <v>0</v>
      </c>
      <c r="FH30" s="151">
        <f t="shared" si="6"/>
        <v>0</v>
      </c>
      <c r="FI30" s="151">
        <f t="shared" si="6"/>
        <v>0</v>
      </c>
      <c r="FJ30" s="151">
        <f t="shared" si="6"/>
        <v>0</v>
      </c>
      <c r="FK30" s="151">
        <f t="shared" si="6"/>
        <v>0</v>
      </c>
      <c r="FL30" s="151">
        <f t="shared" si="6"/>
        <v>0</v>
      </c>
      <c r="FM30" s="210">
        <f t="shared" si="6"/>
        <v>0</v>
      </c>
      <c r="FN30" s="151">
        <f t="shared" si="6"/>
        <v>0</v>
      </c>
      <c r="FO30" s="151">
        <f t="shared" si="6"/>
        <v>0</v>
      </c>
      <c r="FP30" s="151">
        <f t="shared" si="6"/>
        <v>0</v>
      </c>
      <c r="FQ30" s="151">
        <f t="shared" si="6"/>
        <v>0</v>
      </c>
      <c r="FR30" s="151">
        <f t="shared" si="6"/>
        <v>0</v>
      </c>
      <c r="FS30" s="151">
        <f t="shared" si="6"/>
        <v>0</v>
      </c>
      <c r="FT30" s="151">
        <f t="shared" si="6"/>
        <v>0</v>
      </c>
      <c r="FU30" s="151">
        <f t="shared" si="6"/>
        <v>0</v>
      </c>
      <c r="FV30" s="151">
        <f t="shared" ref="FV30:GY30" si="7">IFERROR(IF(FV$25-$C30&lt;0,0,VLOOKUP((ROUNDDOWN((FV$25-$C30)/365+1,0)),$C$8:$E$16,3,0))*$E26*$D$20,0)</f>
        <v>0</v>
      </c>
      <c r="FW30" s="151">
        <f t="shared" si="7"/>
        <v>0</v>
      </c>
      <c r="FX30" s="151">
        <f t="shared" si="7"/>
        <v>0</v>
      </c>
      <c r="FY30" s="151">
        <f t="shared" si="7"/>
        <v>0</v>
      </c>
      <c r="FZ30" s="151">
        <f t="shared" si="7"/>
        <v>0</v>
      </c>
      <c r="GA30" s="151">
        <f t="shared" si="7"/>
        <v>0</v>
      </c>
      <c r="GB30" s="151">
        <f t="shared" si="7"/>
        <v>0</v>
      </c>
      <c r="GC30" s="151">
        <f t="shared" si="7"/>
        <v>0</v>
      </c>
      <c r="GD30" s="151">
        <f t="shared" si="7"/>
        <v>0</v>
      </c>
      <c r="GE30" s="151">
        <f t="shared" si="7"/>
        <v>0</v>
      </c>
      <c r="GF30" s="151">
        <f t="shared" si="7"/>
        <v>0</v>
      </c>
      <c r="GG30" s="151">
        <f t="shared" si="7"/>
        <v>0</v>
      </c>
      <c r="GH30" s="151">
        <f t="shared" si="7"/>
        <v>0</v>
      </c>
      <c r="GI30" s="151">
        <f t="shared" si="7"/>
        <v>0</v>
      </c>
      <c r="GJ30" s="151">
        <f t="shared" si="7"/>
        <v>0</v>
      </c>
      <c r="GK30" s="151">
        <f t="shared" si="7"/>
        <v>0</v>
      </c>
      <c r="GL30" s="307">
        <f t="shared" si="7"/>
        <v>0</v>
      </c>
      <c r="GM30" s="151">
        <f t="shared" si="7"/>
        <v>0</v>
      </c>
      <c r="GN30" s="151">
        <f t="shared" si="7"/>
        <v>0</v>
      </c>
      <c r="GO30" s="151">
        <f t="shared" si="7"/>
        <v>0</v>
      </c>
      <c r="GP30" s="151">
        <f t="shared" si="7"/>
        <v>0</v>
      </c>
      <c r="GQ30" s="151">
        <f t="shared" si="7"/>
        <v>0</v>
      </c>
      <c r="GR30" s="151">
        <f t="shared" si="7"/>
        <v>0</v>
      </c>
      <c r="GS30" s="151">
        <f t="shared" si="7"/>
        <v>0</v>
      </c>
      <c r="GT30" s="151">
        <f t="shared" si="7"/>
        <v>0</v>
      </c>
      <c r="GU30" s="151">
        <f t="shared" si="7"/>
        <v>0</v>
      </c>
      <c r="GV30" s="151">
        <f t="shared" si="7"/>
        <v>0</v>
      </c>
      <c r="GW30" s="151">
        <f t="shared" si="7"/>
        <v>0</v>
      </c>
      <c r="GX30" s="151">
        <f t="shared" si="7"/>
        <v>0</v>
      </c>
      <c r="GY30" s="151">
        <f t="shared" si="7"/>
        <v>0</v>
      </c>
    </row>
    <row r="31" spans="1:207" x14ac:dyDescent="0.25">
      <c r="C31" s="140">
        <v>41030</v>
      </c>
      <c r="D31" s="140">
        <f t="shared" si="2"/>
        <v>41060</v>
      </c>
      <c r="E31" s="52">
        <v>448</v>
      </c>
      <c r="F31" s="174">
        <v>3.7594601480901386</v>
      </c>
      <c r="G31" s="151">
        <v>8.9648665069841762</v>
      </c>
      <c r="H31" s="151">
        <v>8.9648665069841762</v>
      </c>
      <c r="I31" s="151">
        <v>8.9648665069841762</v>
      </c>
      <c r="J31" s="151">
        <v>8.9648665069841762</v>
      </c>
      <c r="K31" s="151">
        <v>5.9567219315509465</v>
      </c>
      <c r="L31" s="151">
        <v>5.9567219315509465</v>
      </c>
      <c r="M31" s="151">
        <v>5.9567219315509465</v>
      </c>
      <c r="N31" s="151">
        <v>5.9567219315509465</v>
      </c>
      <c r="O31" s="151">
        <v>5.9567219315509465</v>
      </c>
      <c r="P31" s="151">
        <v>5.9567219315509465</v>
      </c>
      <c r="Q31" s="151">
        <v>5.9567219315509465</v>
      </c>
      <c r="R31" s="151">
        <v>5.9567219315509465</v>
      </c>
      <c r="S31" s="151">
        <v>5.9567219315509465</v>
      </c>
      <c r="T31" s="151">
        <v>5.9567219315509465</v>
      </c>
      <c r="U31" s="151">
        <v>5.9567219315509465</v>
      </c>
      <c r="V31" s="151">
        <v>5.9567219315509465</v>
      </c>
      <c r="W31" s="151">
        <v>0.61233435240418832</v>
      </c>
      <c r="X31" s="151">
        <v>0.61233435240418832</v>
      </c>
      <c r="Y31" s="151">
        <v>0.61233435240418832</v>
      </c>
      <c r="Z31" s="151">
        <v>0.61233435240418832</v>
      </c>
      <c r="AA31" s="151">
        <v>0.61233435240418832</v>
      </c>
      <c r="AB31" s="151">
        <v>0.61233435240418832</v>
      </c>
      <c r="AC31" s="151">
        <v>0.61233435240418832</v>
      </c>
      <c r="AD31" s="151">
        <v>0.61233435240418832</v>
      </c>
      <c r="AE31" s="151">
        <v>0.61233435240418832</v>
      </c>
      <c r="AF31" s="151">
        <v>0.61233435240418832</v>
      </c>
      <c r="AG31" s="151">
        <v>0.61233435240418832</v>
      </c>
      <c r="AH31" s="151">
        <v>0.61233435240418832</v>
      </c>
      <c r="AI31" s="151">
        <v>0</v>
      </c>
      <c r="AJ31" s="151">
        <v>0</v>
      </c>
      <c r="AK31" s="151">
        <v>0</v>
      </c>
      <c r="AL31" s="151">
        <v>0</v>
      </c>
      <c r="AM31" s="151">
        <v>0</v>
      </c>
      <c r="AN31" s="151">
        <v>0</v>
      </c>
      <c r="AO31" s="210">
        <v>0</v>
      </c>
      <c r="AP31" s="262">
        <v>0</v>
      </c>
      <c r="AQ31" s="268">
        <f t="shared" ref="AQ31:AQ61" si="8">IFERROR(IF(AQ$25-$C31&lt;0,0,VLOOKUP((ROUNDDOWN((AQ$25-$C31)/365+1,0)),$C$8:$E$16,3,0))*$E27*($D$3*$AQ$24/31),0)</f>
        <v>2.2678904977954883</v>
      </c>
      <c r="AR31" s="265">
        <f t="shared" ref="AR31:BW31" si="9">IFERROR(IF(AR$25-$C31&lt;0,0,VLOOKUP((ROUNDDOWN((AR$25-$C31)/365+1,0)),$C$8:$E$16,3,0))*$E27*$D$3,0)</f>
        <v>5.4080465716661639</v>
      </c>
      <c r="AS31" s="265">
        <f t="shared" si="9"/>
        <v>5.4080465716661639</v>
      </c>
      <c r="AT31" s="265">
        <f t="shared" si="9"/>
        <v>5.4080465716661639</v>
      </c>
      <c r="AU31" s="265">
        <f t="shared" si="9"/>
        <v>5.4080465716661639</v>
      </c>
      <c r="AV31" s="265">
        <f t="shared" si="9"/>
        <v>1.3486475000395024</v>
      </c>
      <c r="AW31" s="265">
        <f t="shared" si="9"/>
        <v>1.3486475000395024</v>
      </c>
      <c r="AX31" s="265">
        <f t="shared" si="9"/>
        <v>1.3486475000395024</v>
      </c>
      <c r="AY31" s="265">
        <f t="shared" si="9"/>
        <v>1.3486475000395024</v>
      </c>
      <c r="AZ31" s="265">
        <f t="shared" si="9"/>
        <v>1.3486475000395024</v>
      </c>
      <c r="BA31" s="265">
        <f t="shared" si="9"/>
        <v>1.3486475000395024</v>
      </c>
      <c r="BB31" s="265">
        <f t="shared" si="9"/>
        <v>1.3486475000395024</v>
      </c>
      <c r="BC31" s="265">
        <f t="shared" si="9"/>
        <v>1.3486475000395024</v>
      </c>
      <c r="BD31" s="265">
        <f t="shared" si="9"/>
        <v>1.3486475000395024</v>
      </c>
      <c r="BE31" s="265">
        <f t="shared" si="9"/>
        <v>1.3486475000395024</v>
      </c>
      <c r="BF31" s="265">
        <f t="shared" si="9"/>
        <v>1.3486475000395024</v>
      </c>
      <c r="BG31" s="265">
        <f t="shared" si="9"/>
        <v>1.3486475000395024</v>
      </c>
      <c r="BH31" s="265">
        <f t="shared" si="9"/>
        <v>0</v>
      </c>
      <c r="BI31" s="265">
        <f t="shared" si="9"/>
        <v>0</v>
      </c>
      <c r="BJ31" s="265">
        <f t="shared" si="9"/>
        <v>0</v>
      </c>
      <c r="BK31" s="265">
        <f t="shared" si="9"/>
        <v>0</v>
      </c>
      <c r="BL31" s="265">
        <f t="shared" si="9"/>
        <v>0</v>
      </c>
      <c r="BM31" s="265">
        <f t="shared" si="9"/>
        <v>0</v>
      </c>
      <c r="BN31" s="265">
        <f t="shared" si="9"/>
        <v>0</v>
      </c>
      <c r="BO31" s="269">
        <f t="shared" ref="BO31:BO39" si="10">IFERROR(IF(BO$25-$C31&lt;0,0,VLOOKUP((ROUNDDOWN((BO$25-$C31)/365+1,0)),$C$8:$E$16,3,0))*$E27*($D$3*$BO$24/31),0)</f>
        <v>0</v>
      </c>
      <c r="BP31" s="232">
        <f t="shared" si="9"/>
        <v>0</v>
      </c>
      <c r="BQ31" s="232">
        <f t="shared" si="9"/>
        <v>0</v>
      </c>
      <c r="BR31" s="232">
        <f t="shared" si="9"/>
        <v>0</v>
      </c>
      <c r="BS31" s="232">
        <f t="shared" si="9"/>
        <v>0</v>
      </c>
      <c r="BT31" s="232">
        <f t="shared" si="9"/>
        <v>0</v>
      </c>
      <c r="BU31" s="232">
        <f t="shared" si="9"/>
        <v>0</v>
      </c>
      <c r="BV31" s="232">
        <f t="shared" si="9"/>
        <v>0</v>
      </c>
      <c r="BW31" s="232">
        <f t="shared" si="9"/>
        <v>0</v>
      </c>
      <c r="BX31" s="232">
        <f t="shared" ref="BX31:DA31" si="11">IFERROR(IF(BX$25-$C31&lt;0,0,VLOOKUP((ROUNDDOWN((BX$25-$C31)/365+1,0)),$C$8:$E$16,3,0))*$E27*$D$3,0)</f>
        <v>0</v>
      </c>
      <c r="BY31" s="232">
        <f t="shared" si="11"/>
        <v>0</v>
      </c>
      <c r="BZ31" s="232">
        <f t="shared" si="11"/>
        <v>0</v>
      </c>
      <c r="CA31" s="232">
        <f t="shared" si="11"/>
        <v>0</v>
      </c>
      <c r="CB31" s="232">
        <f t="shared" si="11"/>
        <v>0</v>
      </c>
      <c r="CC31" s="232">
        <f t="shared" si="11"/>
        <v>0</v>
      </c>
      <c r="CD31" s="232">
        <f t="shared" si="11"/>
        <v>0</v>
      </c>
      <c r="CE31" s="232">
        <f t="shared" si="11"/>
        <v>0</v>
      </c>
      <c r="CF31" s="232">
        <f t="shared" si="11"/>
        <v>0</v>
      </c>
      <c r="CG31" s="232">
        <f t="shared" si="11"/>
        <v>0</v>
      </c>
      <c r="CH31" s="232">
        <f t="shared" si="11"/>
        <v>0</v>
      </c>
      <c r="CI31" s="232">
        <f t="shared" si="11"/>
        <v>0</v>
      </c>
      <c r="CJ31" s="232">
        <f t="shared" si="11"/>
        <v>0</v>
      </c>
      <c r="CK31" s="232">
        <f t="shared" si="11"/>
        <v>0</v>
      </c>
      <c r="CL31" s="232">
        <f t="shared" si="11"/>
        <v>0</v>
      </c>
      <c r="CM31" s="232">
        <f t="shared" si="11"/>
        <v>0</v>
      </c>
      <c r="CN31" s="232">
        <f t="shared" si="11"/>
        <v>0</v>
      </c>
      <c r="CO31" s="232">
        <f t="shared" si="11"/>
        <v>0</v>
      </c>
      <c r="CP31" s="232">
        <f t="shared" si="11"/>
        <v>0</v>
      </c>
      <c r="CQ31" s="232">
        <f t="shared" si="11"/>
        <v>0</v>
      </c>
      <c r="CR31" s="232">
        <f t="shared" si="11"/>
        <v>0</v>
      </c>
      <c r="CS31" s="232">
        <f t="shared" si="11"/>
        <v>0</v>
      </c>
      <c r="CT31" s="232">
        <f t="shared" si="11"/>
        <v>0</v>
      </c>
      <c r="CU31" s="232">
        <f t="shared" si="11"/>
        <v>0</v>
      </c>
      <c r="CV31" s="232">
        <f t="shared" si="11"/>
        <v>0</v>
      </c>
      <c r="CW31" s="232">
        <f t="shared" si="11"/>
        <v>0</v>
      </c>
      <c r="CX31" s="232">
        <f t="shared" si="11"/>
        <v>0</v>
      </c>
      <c r="CY31" s="232">
        <f t="shared" si="11"/>
        <v>0</v>
      </c>
      <c r="CZ31" s="232">
        <f t="shared" si="11"/>
        <v>0</v>
      </c>
      <c r="DA31" s="232">
        <f t="shared" si="11"/>
        <v>0</v>
      </c>
      <c r="DD31" s="325">
        <v>368.73790000000002</v>
      </c>
      <c r="DE31" s="151">
        <v>368.73790000000002</v>
      </c>
      <c r="DF31" s="151">
        <v>368.73790000000002</v>
      </c>
      <c r="DG31" s="151">
        <v>368.73790000000002</v>
      </c>
      <c r="DH31" s="151">
        <v>368.73790000000002</v>
      </c>
      <c r="DI31" s="151">
        <v>245.0085714285714</v>
      </c>
      <c r="DJ31" s="151">
        <v>245.0085714285714</v>
      </c>
      <c r="DK31" s="151">
        <v>245.0085714285714</v>
      </c>
      <c r="DL31" s="151">
        <v>245.0085714285714</v>
      </c>
      <c r="DM31" s="151">
        <v>245.0085714285714</v>
      </c>
      <c r="DN31" s="151">
        <v>245.0085714285714</v>
      </c>
      <c r="DO31" s="151">
        <v>245.0085714285714</v>
      </c>
      <c r="DP31" s="151">
        <v>245.0085714285714</v>
      </c>
      <c r="DQ31" s="151">
        <v>245.0085714285714</v>
      </c>
      <c r="DR31" s="151">
        <v>245.0085714285714</v>
      </c>
      <c r="DS31" s="151">
        <v>245.0085714285714</v>
      </c>
      <c r="DT31" s="151">
        <v>245.0085714285714</v>
      </c>
      <c r="DU31" s="151">
        <v>25.186195804195805</v>
      </c>
      <c r="DV31" s="151">
        <v>25.186195804195805</v>
      </c>
      <c r="DW31" s="151">
        <v>25.186195804195805</v>
      </c>
      <c r="DX31" s="151">
        <v>25.186195804195805</v>
      </c>
      <c r="DY31" s="151">
        <v>25.186195804195805</v>
      </c>
      <c r="DZ31" s="151">
        <v>25.186195804195805</v>
      </c>
      <c r="EA31" s="151">
        <v>25.186195804195805</v>
      </c>
      <c r="EB31" s="151">
        <v>25.186195804195805</v>
      </c>
      <c r="EC31" s="151">
        <v>25.186195804195805</v>
      </c>
      <c r="ED31" s="151">
        <v>25.186195804195805</v>
      </c>
      <c r="EE31" s="151">
        <v>25.186195804195805</v>
      </c>
      <c r="EF31" s="151">
        <v>25.186195804195805</v>
      </c>
      <c r="EG31" s="151">
        <v>0</v>
      </c>
      <c r="EH31" s="151">
        <v>0</v>
      </c>
      <c r="EI31" s="151">
        <v>0</v>
      </c>
      <c r="EJ31" s="151">
        <v>0</v>
      </c>
      <c r="EK31" s="151">
        <v>0</v>
      </c>
      <c r="EL31" s="151">
        <v>0</v>
      </c>
      <c r="EM31" s="151">
        <v>0</v>
      </c>
      <c r="EN31" s="326">
        <v>0</v>
      </c>
      <c r="EO31" s="325">
        <f t="shared" si="5"/>
        <v>86.461608077419356</v>
      </c>
      <c r="EP31" s="151">
        <f t="shared" ref="EP31:FU31" si="12">IFERROR(IF(EP$25-$C31&lt;0,0,VLOOKUP((ROUNDDOWN((EP$25-$C31)/365+1,0)),$C$8:$E$16,3,0))*$E27*$D$20,0)</f>
        <v>206.17768079999999</v>
      </c>
      <c r="EQ31" s="151">
        <f t="shared" si="12"/>
        <v>206.17768079999999</v>
      </c>
      <c r="ER31" s="151">
        <f t="shared" si="12"/>
        <v>206.17768079999999</v>
      </c>
      <c r="ES31" s="151">
        <f t="shared" si="12"/>
        <v>206.17768079999999</v>
      </c>
      <c r="ET31" s="151">
        <f t="shared" si="12"/>
        <v>51.416164800000004</v>
      </c>
      <c r="EU31" s="151">
        <f t="shared" si="12"/>
        <v>51.416164800000004</v>
      </c>
      <c r="EV31" s="151">
        <f t="shared" si="12"/>
        <v>51.416164800000004</v>
      </c>
      <c r="EW31" s="151">
        <f t="shared" si="12"/>
        <v>51.416164800000004</v>
      </c>
      <c r="EX31" s="151">
        <f t="shared" si="12"/>
        <v>51.416164800000004</v>
      </c>
      <c r="EY31" s="151">
        <f t="shared" si="12"/>
        <v>51.416164800000004</v>
      </c>
      <c r="EZ31" s="151">
        <f t="shared" si="12"/>
        <v>51.416164800000004</v>
      </c>
      <c r="FA31" s="151">
        <f t="shared" si="12"/>
        <v>51.416164800000004</v>
      </c>
      <c r="FB31" s="151">
        <f t="shared" si="12"/>
        <v>51.416164800000004</v>
      </c>
      <c r="FC31" s="151">
        <f t="shared" si="12"/>
        <v>51.416164800000004</v>
      </c>
      <c r="FD31" s="151">
        <f t="shared" si="12"/>
        <v>51.416164800000004</v>
      </c>
      <c r="FE31" s="151">
        <f t="shared" si="12"/>
        <v>51.416164800000004</v>
      </c>
      <c r="FF31" s="151">
        <f t="shared" si="12"/>
        <v>0</v>
      </c>
      <c r="FG31" s="151">
        <f t="shared" si="12"/>
        <v>0</v>
      </c>
      <c r="FH31" s="151">
        <f t="shared" si="12"/>
        <v>0</v>
      </c>
      <c r="FI31" s="151">
        <f t="shared" si="12"/>
        <v>0</v>
      </c>
      <c r="FJ31" s="151">
        <f t="shared" si="12"/>
        <v>0</v>
      </c>
      <c r="FK31" s="151">
        <f t="shared" si="12"/>
        <v>0</v>
      </c>
      <c r="FL31" s="151">
        <f t="shared" si="12"/>
        <v>0</v>
      </c>
      <c r="FM31" s="210">
        <f t="shared" si="12"/>
        <v>0</v>
      </c>
      <c r="FN31" s="151">
        <f t="shared" si="12"/>
        <v>0</v>
      </c>
      <c r="FO31" s="151">
        <f t="shared" si="12"/>
        <v>0</v>
      </c>
      <c r="FP31" s="151">
        <f t="shared" si="12"/>
        <v>0</v>
      </c>
      <c r="FQ31" s="151">
        <f t="shared" si="12"/>
        <v>0</v>
      </c>
      <c r="FR31" s="151">
        <f t="shared" si="12"/>
        <v>0</v>
      </c>
      <c r="FS31" s="151">
        <f t="shared" si="12"/>
        <v>0</v>
      </c>
      <c r="FT31" s="151">
        <f t="shared" si="12"/>
        <v>0</v>
      </c>
      <c r="FU31" s="151">
        <f t="shared" si="12"/>
        <v>0</v>
      </c>
      <c r="FV31" s="151">
        <f t="shared" ref="FV31:GY31" si="13">IFERROR(IF(FV$25-$C31&lt;0,0,VLOOKUP((ROUNDDOWN((FV$25-$C31)/365+1,0)),$C$8:$E$16,3,0))*$E27*$D$20,0)</f>
        <v>0</v>
      </c>
      <c r="FW31" s="151">
        <f t="shared" si="13"/>
        <v>0</v>
      </c>
      <c r="FX31" s="151">
        <f t="shared" si="13"/>
        <v>0</v>
      </c>
      <c r="FY31" s="151">
        <f t="shared" si="13"/>
        <v>0</v>
      </c>
      <c r="FZ31" s="151">
        <f t="shared" si="13"/>
        <v>0</v>
      </c>
      <c r="GA31" s="151">
        <f t="shared" si="13"/>
        <v>0</v>
      </c>
      <c r="GB31" s="151">
        <f t="shared" si="13"/>
        <v>0</v>
      </c>
      <c r="GC31" s="151">
        <f t="shared" si="13"/>
        <v>0</v>
      </c>
      <c r="GD31" s="151">
        <f t="shared" si="13"/>
        <v>0</v>
      </c>
      <c r="GE31" s="151">
        <f t="shared" si="13"/>
        <v>0</v>
      </c>
      <c r="GF31" s="151">
        <f t="shared" si="13"/>
        <v>0</v>
      </c>
      <c r="GG31" s="151">
        <f t="shared" si="13"/>
        <v>0</v>
      </c>
      <c r="GH31" s="151">
        <f t="shared" si="13"/>
        <v>0</v>
      </c>
      <c r="GI31" s="151">
        <f t="shared" si="13"/>
        <v>0</v>
      </c>
      <c r="GJ31" s="151">
        <f t="shared" si="13"/>
        <v>0</v>
      </c>
      <c r="GK31" s="151">
        <f t="shared" si="13"/>
        <v>0</v>
      </c>
      <c r="GL31" s="307">
        <f t="shared" si="13"/>
        <v>0</v>
      </c>
      <c r="GM31" s="151">
        <f t="shared" si="13"/>
        <v>0</v>
      </c>
      <c r="GN31" s="151">
        <f t="shared" si="13"/>
        <v>0</v>
      </c>
      <c r="GO31" s="151">
        <f t="shared" si="13"/>
        <v>0</v>
      </c>
      <c r="GP31" s="151">
        <f t="shared" si="13"/>
        <v>0</v>
      </c>
      <c r="GQ31" s="151">
        <f t="shared" si="13"/>
        <v>0</v>
      </c>
      <c r="GR31" s="151">
        <f t="shared" si="13"/>
        <v>0</v>
      </c>
      <c r="GS31" s="151">
        <f t="shared" si="13"/>
        <v>0</v>
      </c>
      <c r="GT31" s="151">
        <f t="shared" si="13"/>
        <v>0</v>
      </c>
      <c r="GU31" s="151">
        <f t="shared" si="13"/>
        <v>0</v>
      </c>
      <c r="GV31" s="151">
        <f t="shared" si="13"/>
        <v>0</v>
      </c>
      <c r="GW31" s="151">
        <f t="shared" si="13"/>
        <v>0</v>
      </c>
      <c r="GX31" s="151">
        <f t="shared" si="13"/>
        <v>0</v>
      </c>
      <c r="GY31" s="151">
        <f t="shared" si="13"/>
        <v>0</v>
      </c>
    </row>
    <row r="32" spans="1:207" x14ac:dyDescent="0.25">
      <c r="C32" s="140">
        <v>41061</v>
      </c>
      <c r="D32" s="140">
        <f t="shared" si="2"/>
        <v>41090</v>
      </c>
      <c r="E32" s="52">
        <v>305</v>
      </c>
      <c r="F32" s="174">
        <v>5.9632816142119447</v>
      </c>
      <c r="G32" s="151">
        <v>14.220133080043865</v>
      </c>
      <c r="H32" s="151">
        <v>14.220133080043865</v>
      </c>
      <c r="I32" s="151">
        <v>14.220133080043865</v>
      </c>
      <c r="J32" s="151">
        <v>14.220133080043865</v>
      </c>
      <c r="K32" s="151">
        <v>14.220133080043865</v>
      </c>
      <c r="L32" s="151">
        <v>9.4485934086670191</v>
      </c>
      <c r="M32" s="151">
        <v>9.4485934086670191</v>
      </c>
      <c r="N32" s="151">
        <v>9.4485934086670191</v>
      </c>
      <c r="O32" s="151">
        <v>9.4485934086670191</v>
      </c>
      <c r="P32" s="151">
        <v>9.4485934086670191</v>
      </c>
      <c r="Q32" s="151">
        <v>9.4485934086670191</v>
      </c>
      <c r="R32" s="151">
        <v>9.4485934086670191</v>
      </c>
      <c r="S32" s="151">
        <v>9.4485934086670191</v>
      </c>
      <c r="T32" s="151">
        <v>9.4485934086670191</v>
      </c>
      <c r="U32" s="151">
        <v>9.4485934086670191</v>
      </c>
      <c r="V32" s="151">
        <v>9.4485934086670191</v>
      </c>
      <c r="W32" s="151">
        <v>9.4485934086670191</v>
      </c>
      <c r="X32" s="151">
        <v>0.97128897277905724</v>
      </c>
      <c r="Y32" s="151">
        <v>0.97128897277905724</v>
      </c>
      <c r="Z32" s="151">
        <v>0.97128897277905724</v>
      </c>
      <c r="AA32" s="151">
        <v>0.97128897277905724</v>
      </c>
      <c r="AB32" s="151">
        <v>0.97128897277905724</v>
      </c>
      <c r="AC32" s="151">
        <v>0.97128897277905724</v>
      </c>
      <c r="AD32" s="151">
        <v>0.97128897277905724</v>
      </c>
      <c r="AE32" s="151">
        <v>0.97128897277905724</v>
      </c>
      <c r="AF32" s="151">
        <v>0.97128897277905724</v>
      </c>
      <c r="AG32" s="151">
        <v>0.97128897277905724</v>
      </c>
      <c r="AH32" s="151">
        <v>0.97128897277905724</v>
      </c>
      <c r="AI32" s="151">
        <v>0.97128897277905724</v>
      </c>
      <c r="AJ32" s="151">
        <v>0</v>
      </c>
      <c r="AK32" s="151">
        <v>0</v>
      </c>
      <c r="AL32" s="151">
        <v>0</v>
      </c>
      <c r="AM32" s="151">
        <v>0</v>
      </c>
      <c r="AN32" s="151">
        <v>0</v>
      </c>
      <c r="AO32" s="210">
        <v>0</v>
      </c>
      <c r="AP32" s="262">
        <v>0</v>
      </c>
      <c r="AQ32" s="268">
        <f t="shared" si="8"/>
        <v>3.5973435482273262</v>
      </c>
      <c r="AR32" s="265">
        <f t="shared" ref="AR32:BW32" si="14">IFERROR(IF(AR$25-$C32&lt;0,0,VLOOKUP((ROUNDDOWN((AR$25-$C32)/365+1,0)),$C$8:$E$16,3,0))*$E28*$D$3,0)</f>
        <v>8.578280768849778</v>
      </c>
      <c r="AS32" s="265">
        <f t="shared" si="14"/>
        <v>8.578280768849778</v>
      </c>
      <c r="AT32" s="265">
        <f t="shared" si="14"/>
        <v>8.578280768849778</v>
      </c>
      <c r="AU32" s="265">
        <f t="shared" si="14"/>
        <v>8.578280768849778</v>
      </c>
      <c r="AV32" s="265">
        <f t="shared" si="14"/>
        <v>8.578280768849778</v>
      </c>
      <c r="AW32" s="265">
        <f t="shared" si="14"/>
        <v>2.1392339655799004</v>
      </c>
      <c r="AX32" s="265">
        <f t="shared" si="14"/>
        <v>2.1392339655799004</v>
      </c>
      <c r="AY32" s="265">
        <f t="shared" si="14"/>
        <v>2.1392339655799004</v>
      </c>
      <c r="AZ32" s="265">
        <f t="shared" si="14"/>
        <v>2.1392339655799004</v>
      </c>
      <c r="BA32" s="265">
        <f t="shared" si="14"/>
        <v>2.1392339655799004</v>
      </c>
      <c r="BB32" s="265">
        <f t="shared" si="14"/>
        <v>2.1392339655799004</v>
      </c>
      <c r="BC32" s="265">
        <f t="shared" si="14"/>
        <v>2.1392339655799004</v>
      </c>
      <c r="BD32" s="265">
        <f t="shared" si="14"/>
        <v>2.1392339655799004</v>
      </c>
      <c r="BE32" s="265">
        <f t="shared" si="14"/>
        <v>2.1392339655799004</v>
      </c>
      <c r="BF32" s="265">
        <f t="shared" si="14"/>
        <v>2.1392339655799004</v>
      </c>
      <c r="BG32" s="265">
        <f t="shared" si="14"/>
        <v>2.1392339655799004</v>
      </c>
      <c r="BH32" s="265">
        <f t="shared" si="14"/>
        <v>2.1392339655799004</v>
      </c>
      <c r="BI32" s="265">
        <f t="shared" si="14"/>
        <v>0</v>
      </c>
      <c r="BJ32" s="265">
        <f t="shared" si="14"/>
        <v>0</v>
      </c>
      <c r="BK32" s="265">
        <f t="shared" si="14"/>
        <v>0</v>
      </c>
      <c r="BL32" s="265">
        <f t="shared" si="14"/>
        <v>0</v>
      </c>
      <c r="BM32" s="265">
        <f t="shared" si="14"/>
        <v>0</v>
      </c>
      <c r="BN32" s="265">
        <f t="shared" si="14"/>
        <v>0</v>
      </c>
      <c r="BO32" s="269">
        <f t="shared" si="10"/>
        <v>0</v>
      </c>
      <c r="BP32" s="232">
        <f t="shared" si="14"/>
        <v>0</v>
      </c>
      <c r="BQ32" s="232">
        <f t="shared" si="14"/>
        <v>0</v>
      </c>
      <c r="BR32" s="232">
        <f t="shared" si="14"/>
        <v>0</v>
      </c>
      <c r="BS32" s="232">
        <f t="shared" si="14"/>
        <v>0</v>
      </c>
      <c r="BT32" s="232">
        <f t="shared" si="14"/>
        <v>0</v>
      </c>
      <c r="BU32" s="232">
        <f t="shared" si="14"/>
        <v>0</v>
      </c>
      <c r="BV32" s="232">
        <f t="shared" si="14"/>
        <v>0</v>
      </c>
      <c r="BW32" s="232">
        <f t="shared" si="14"/>
        <v>0</v>
      </c>
      <c r="BX32" s="232">
        <f t="shared" ref="BX32:DA32" si="15">IFERROR(IF(BX$25-$C32&lt;0,0,VLOOKUP((ROUNDDOWN((BX$25-$C32)/365+1,0)),$C$8:$E$16,3,0))*$E28*$D$3,0)</f>
        <v>0</v>
      </c>
      <c r="BY32" s="232">
        <f t="shared" si="15"/>
        <v>0</v>
      </c>
      <c r="BZ32" s="232">
        <f t="shared" si="15"/>
        <v>0</v>
      </c>
      <c r="CA32" s="232">
        <f t="shared" si="15"/>
        <v>0</v>
      </c>
      <c r="CB32" s="232">
        <f t="shared" si="15"/>
        <v>0</v>
      </c>
      <c r="CC32" s="232">
        <f t="shared" si="15"/>
        <v>0</v>
      </c>
      <c r="CD32" s="232">
        <f t="shared" si="15"/>
        <v>0</v>
      </c>
      <c r="CE32" s="232">
        <f t="shared" si="15"/>
        <v>0</v>
      </c>
      <c r="CF32" s="232">
        <f t="shared" si="15"/>
        <v>0</v>
      </c>
      <c r="CG32" s="232">
        <f t="shared" si="15"/>
        <v>0</v>
      </c>
      <c r="CH32" s="232">
        <f t="shared" si="15"/>
        <v>0</v>
      </c>
      <c r="CI32" s="232">
        <f t="shared" si="15"/>
        <v>0</v>
      </c>
      <c r="CJ32" s="232">
        <f t="shared" si="15"/>
        <v>0</v>
      </c>
      <c r="CK32" s="232">
        <f t="shared" si="15"/>
        <v>0</v>
      </c>
      <c r="CL32" s="232">
        <f t="shared" si="15"/>
        <v>0</v>
      </c>
      <c r="CM32" s="232">
        <f t="shared" si="15"/>
        <v>0</v>
      </c>
      <c r="CN32" s="232">
        <f t="shared" si="15"/>
        <v>0</v>
      </c>
      <c r="CO32" s="232">
        <f t="shared" si="15"/>
        <v>0</v>
      </c>
      <c r="CP32" s="232">
        <f t="shared" si="15"/>
        <v>0</v>
      </c>
      <c r="CQ32" s="232">
        <f t="shared" si="15"/>
        <v>0</v>
      </c>
      <c r="CR32" s="232">
        <f t="shared" si="15"/>
        <v>0</v>
      </c>
      <c r="CS32" s="232">
        <f t="shared" si="15"/>
        <v>0</v>
      </c>
      <c r="CT32" s="232">
        <f t="shared" si="15"/>
        <v>0</v>
      </c>
      <c r="CU32" s="232">
        <f t="shared" si="15"/>
        <v>0</v>
      </c>
      <c r="CV32" s="232">
        <f t="shared" si="15"/>
        <v>0</v>
      </c>
      <c r="CW32" s="232">
        <f t="shared" si="15"/>
        <v>0</v>
      </c>
      <c r="CX32" s="232">
        <f t="shared" si="15"/>
        <v>0</v>
      </c>
      <c r="CY32" s="232">
        <f t="shared" si="15"/>
        <v>0</v>
      </c>
      <c r="CZ32" s="232">
        <f t="shared" si="15"/>
        <v>0</v>
      </c>
      <c r="DA32" s="232">
        <f t="shared" si="15"/>
        <v>0</v>
      </c>
      <c r="DD32" s="325">
        <v>584.89460000000008</v>
      </c>
      <c r="DE32" s="151">
        <v>584.89460000000008</v>
      </c>
      <c r="DF32" s="151">
        <v>584.89460000000008</v>
      </c>
      <c r="DG32" s="151">
        <v>584.89460000000008</v>
      </c>
      <c r="DH32" s="151">
        <v>584.89460000000008</v>
      </c>
      <c r="DI32" s="151">
        <v>584.89460000000008</v>
      </c>
      <c r="DJ32" s="151">
        <v>388.63428571428568</v>
      </c>
      <c r="DK32" s="151">
        <v>388.63428571428568</v>
      </c>
      <c r="DL32" s="151">
        <v>388.63428571428568</v>
      </c>
      <c r="DM32" s="151">
        <v>388.63428571428568</v>
      </c>
      <c r="DN32" s="151">
        <v>388.63428571428568</v>
      </c>
      <c r="DO32" s="151">
        <v>388.63428571428568</v>
      </c>
      <c r="DP32" s="151">
        <v>388.63428571428568</v>
      </c>
      <c r="DQ32" s="151">
        <v>388.63428571428568</v>
      </c>
      <c r="DR32" s="151">
        <v>388.63428571428568</v>
      </c>
      <c r="DS32" s="151">
        <v>388.63428571428568</v>
      </c>
      <c r="DT32" s="151">
        <v>388.63428571428568</v>
      </c>
      <c r="DU32" s="151">
        <v>388.63428571428568</v>
      </c>
      <c r="DV32" s="151">
        <v>39.950517482517483</v>
      </c>
      <c r="DW32" s="151">
        <v>39.950517482517483</v>
      </c>
      <c r="DX32" s="151">
        <v>39.950517482517483</v>
      </c>
      <c r="DY32" s="151">
        <v>39.950517482517483</v>
      </c>
      <c r="DZ32" s="151">
        <v>39.950517482517483</v>
      </c>
      <c r="EA32" s="151">
        <v>39.950517482517483</v>
      </c>
      <c r="EB32" s="151">
        <v>39.950517482517483</v>
      </c>
      <c r="EC32" s="151">
        <v>39.950517482517483</v>
      </c>
      <c r="ED32" s="151">
        <v>39.950517482517483</v>
      </c>
      <c r="EE32" s="151">
        <v>39.950517482517483</v>
      </c>
      <c r="EF32" s="151">
        <v>39.950517482517483</v>
      </c>
      <c r="EG32" s="151">
        <v>39.950517482517483</v>
      </c>
      <c r="EH32" s="151">
        <v>0</v>
      </c>
      <c r="EI32" s="151">
        <v>0</v>
      </c>
      <c r="EJ32" s="151">
        <v>0</v>
      </c>
      <c r="EK32" s="151">
        <v>0</v>
      </c>
      <c r="EL32" s="151">
        <v>0</v>
      </c>
      <c r="EM32" s="151">
        <v>0</v>
      </c>
      <c r="EN32" s="326">
        <v>0</v>
      </c>
      <c r="EO32" s="325">
        <f t="shared" si="5"/>
        <v>137.14599901935483</v>
      </c>
      <c r="EP32" s="151">
        <f t="shared" ref="EP32:FU32" si="16">IFERROR(IF(EP$25-$C32&lt;0,0,VLOOKUP((ROUNDDOWN((EP$25-$C32)/365+1,0)),$C$8:$E$16,3,0))*$E28*$D$20,0)</f>
        <v>327.04045919999999</v>
      </c>
      <c r="EQ32" s="151">
        <f t="shared" si="16"/>
        <v>327.04045919999999</v>
      </c>
      <c r="ER32" s="151">
        <f t="shared" si="16"/>
        <v>327.04045919999999</v>
      </c>
      <c r="ES32" s="151">
        <f t="shared" si="16"/>
        <v>327.04045919999999</v>
      </c>
      <c r="ET32" s="151">
        <f t="shared" si="16"/>
        <v>327.04045919999999</v>
      </c>
      <c r="EU32" s="151">
        <f t="shared" si="16"/>
        <v>81.556675200000015</v>
      </c>
      <c r="EV32" s="151">
        <f t="shared" si="16"/>
        <v>81.556675200000015</v>
      </c>
      <c r="EW32" s="151">
        <f t="shared" si="16"/>
        <v>81.556675200000015</v>
      </c>
      <c r="EX32" s="151">
        <f t="shared" si="16"/>
        <v>81.556675200000015</v>
      </c>
      <c r="EY32" s="151">
        <f t="shared" si="16"/>
        <v>81.556675200000015</v>
      </c>
      <c r="EZ32" s="151">
        <f t="shared" si="16"/>
        <v>81.556675200000015</v>
      </c>
      <c r="FA32" s="151">
        <f t="shared" si="16"/>
        <v>81.556675200000015</v>
      </c>
      <c r="FB32" s="151">
        <f t="shared" si="16"/>
        <v>81.556675200000015</v>
      </c>
      <c r="FC32" s="151">
        <f t="shared" si="16"/>
        <v>81.556675200000015</v>
      </c>
      <c r="FD32" s="151">
        <f t="shared" si="16"/>
        <v>81.556675200000015</v>
      </c>
      <c r="FE32" s="151">
        <f t="shared" si="16"/>
        <v>81.556675200000015</v>
      </c>
      <c r="FF32" s="151">
        <f t="shared" si="16"/>
        <v>81.556675200000015</v>
      </c>
      <c r="FG32" s="151">
        <f t="shared" si="16"/>
        <v>0</v>
      </c>
      <c r="FH32" s="151">
        <f t="shared" si="16"/>
        <v>0</v>
      </c>
      <c r="FI32" s="151">
        <f t="shared" si="16"/>
        <v>0</v>
      </c>
      <c r="FJ32" s="151">
        <f t="shared" si="16"/>
        <v>0</v>
      </c>
      <c r="FK32" s="151">
        <f t="shared" si="16"/>
        <v>0</v>
      </c>
      <c r="FL32" s="151">
        <f t="shared" si="16"/>
        <v>0</v>
      </c>
      <c r="FM32" s="210">
        <f t="shared" si="16"/>
        <v>0</v>
      </c>
      <c r="FN32" s="151">
        <f t="shared" si="16"/>
        <v>0</v>
      </c>
      <c r="FO32" s="151">
        <f t="shared" si="16"/>
        <v>0</v>
      </c>
      <c r="FP32" s="151">
        <f t="shared" si="16"/>
        <v>0</v>
      </c>
      <c r="FQ32" s="151">
        <f t="shared" si="16"/>
        <v>0</v>
      </c>
      <c r="FR32" s="151">
        <f t="shared" si="16"/>
        <v>0</v>
      </c>
      <c r="FS32" s="151">
        <f t="shared" si="16"/>
        <v>0</v>
      </c>
      <c r="FT32" s="151">
        <f t="shared" si="16"/>
        <v>0</v>
      </c>
      <c r="FU32" s="151">
        <f t="shared" si="16"/>
        <v>0</v>
      </c>
      <c r="FV32" s="151">
        <f t="shared" ref="FV32:GY32" si="17">IFERROR(IF(FV$25-$C32&lt;0,0,VLOOKUP((ROUNDDOWN((FV$25-$C32)/365+1,0)),$C$8:$E$16,3,0))*$E28*$D$20,0)</f>
        <v>0</v>
      </c>
      <c r="FW32" s="151">
        <f t="shared" si="17"/>
        <v>0</v>
      </c>
      <c r="FX32" s="151">
        <f t="shared" si="17"/>
        <v>0</v>
      </c>
      <c r="FY32" s="151">
        <f t="shared" si="17"/>
        <v>0</v>
      </c>
      <c r="FZ32" s="151">
        <f t="shared" si="17"/>
        <v>0</v>
      </c>
      <c r="GA32" s="151">
        <f t="shared" si="17"/>
        <v>0</v>
      </c>
      <c r="GB32" s="151">
        <f t="shared" si="17"/>
        <v>0</v>
      </c>
      <c r="GC32" s="151">
        <f t="shared" si="17"/>
        <v>0</v>
      </c>
      <c r="GD32" s="151">
        <f t="shared" si="17"/>
        <v>0</v>
      </c>
      <c r="GE32" s="151">
        <f t="shared" si="17"/>
        <v>0</v>
      </c>
      <c r="GF32" s="151">
        <f t="shared" si="17"/>
        <v>0</v>
      </c>
      <c r="GG32" s="151">
        <f t="shared" si="17"/>
        <v>0</v>
      </c>
      <c r="GH32" s="151">
        <f t="shared" si="17"/>
        <v>0</v>
      </c>
      <c r="GI32" s="151">
        <f t="shared" si="17"/>
        <v>0</v>
      </c>
      <c r="GJ32" s="151">
        <f t="shared" si="17"/>
        <v>0</v>
      </c>
      <c r="GK32" s="151">
        <f t="shared" si="17"/>
        <v>0</v>
      </c>
      <c r="GL32" s="307">
        <f t="shared" si="17"/>
        <v>0</v>
      </c>
      <c r="GM32" s="151">
        <f t="shared" si="17"/>
        <v>0</v>
      </c>
      <c r="GN32" s="151">
        <f t="shared" si="17"/>
        <v>0</v>
      </c>
      <c r="GO32" s="151">
        <f t="shared" si="17"/>
        <v>0</v>
      </c>
      <c r="GP32" s="151">
        <f t="shared" si="17"/>
        <v>0</v>
      </c>
      <c r="GQ32" s="151">
        <f t="shared" si="17"/>
        <v>0</v>
      </c>
      <c r="GR32" s="151">
        <f t="shared" si="17"/>
        <v>0</v>
      </c>
      <c r="GS32" s="151">
        <f t="shared" si="17"/>
        <v>0</v>
      </c>
      <c r="GT32" s="151">
        <f t="shared" si="17"/>
        <v>0</v>
      </c>
      <c r="GU32" s="151">
        <f t="shared" si="17"/>
        <v>0</v>
      </c>
      <c r="GV32" s="151">
        <f t="shared" si="17"/>
        <v>0</v>
      </c>
      <c r="GW32" s="151">
        <f t="shared" si="17"/>
        <v>0</v>
      </c>
      <c r="GX32" s="151">
        <f t="shared" si="17"/>
        <v>0</v>
      </c>
      <c r="GY32" s="151">
        <f t="shared" si="17"/>
        <v>0</v>
      </c>
    </row>
    <row r="33" spans="3:207" x14ac:dyDescent="0.25">
      <c r="C33" s="140">
        <v>41091</v>
      </c>
      <c r="D33" s="140">
        <f t="shared" si="2"/>
        <v>41121</v>
      </c>
      <c r="E33" s="52">
        <v>184</v>
      </c>
      <c r="F33" s="174">
        <v>2.2362306053294789</v>
      </c>
      <c r="G33" s="151">
        <v>5.3325499050164495</v>
      </c>
      <c r="H33" s="151">
        <v>5.3325499050164495</v>
      </c>
      <c r="I33" s="151">
        <v>5.3325499050164495</v>
      </c>
      <c r="J33" s="151">
        <v>5.3325499050164495</v>
      </c>
      <c r="K33" s="151">
        <v>5.3325499050164495</v>
      </c>
      <c r="L33" s="151">
        <v>5.3325499050164495</v>
      </c>
      <c r="M33" s="151">
        <v>3.5432225282501322</v>
      </c>
      <c r="N33" s="151">
        <v>3.5432225282501322</v>
      </c>
      <c r="O33" s="151">
        <v>3.5432225282501322</v>
      </c>
      <c r="P33" s="151">
        <v>3.5432225282501322</v>
      </c>
      <c r="Q33" s="151">
        <v>3.5432225282501322</v>
      </c>
      <c r="R33" s="151">
        <v>3.5432225282501322</v>
      </c>
      <c r="S33" s="151">
        <v>3.5432225282501322</v>
      </c>
      <c r="T33" s="151">
        <v>3.5432225282501322</v>
      </c>
      <c r="U33" s="151">
        <v>3.5432225282501322</v>
      </c>
      <c r="V33" s="151">
        <v>3.5432225282501322</v>
      </c>
      <c r="W33" s="151">
        <v>3.5432225282501322</v>
      </c>
      <c r="X33" s="151">
        <v>3.5432225282501322</v>
      </c>
      <c r="Y33" s="151">
        <v>0.36423336479214652</v>
      </c>
      <c r="Z33" s="151">
        <v>0.36423336479214652</v>
      </c>
      <c r="AA33" s="151">
        <v>0.36423336479214652</v>
      </c>
      <c r="AB33" s="151">
        <v>0.36423336479214652</v>
      </c>
      <c r="AC33" s="151">
        <v>0.36423336479214652</v>
      </c>
      <c r="AD33" s="151">
        <v>0.36423336479214652</v>
      </c>
      <c r="AE33" s="151">
        <v>0.36423336479214652</v>
      </c>
      <c r="AF33" s="151">
        <v>0.36423336479214652</v>
      </c>
      <c r="AG33" s="151">
        <v>0.36423336479214652</v>
      </c>
      <c r="AH33" s="151">
        <v>0.36423336479214652</v>
      </c>
      <c r="AI33" s="151">
        <v>0.36423336479214652</v>
      </c>
      <c r="AJ33" s="151">
        <v>0.36423336479214652</v>
      </c>
      <c r="AK33" s="151">
        <v>0</v>
      </c>
      <c r="AL33" s="151">
        <v>0</v>
      </c>
      <c r="AM33" s="151">
        <v>0</v>
      </c>
      <c r="AN33" s="151">
        <v>0</v>
      </c>
      <c r="AO33" s="210">
        <v>0</v>
      </c>
      <c r="AP33" s="262">
        <v>0</v>
      </c>
      <c r="AQ33" s="268">
        <f t="shared" si="8"/>
        <v>1.3490038305852472</v>
      </c>
      <c r="AR33" s="265">
        <f t="shared" ref="AR33:BW33" si="18">IFERROR(IF(AR$25-$C33&lt;0,0,VLOOKUP((ROUNDDOWN((AR$25-$C33)/365+1,0)),$C$8:$E$16,3,0))*$E29*$D$3,0)</f>
        <v>3.2168552883186665</v>
      </c>
      <c r="AS33" s="265">
        <f t="shared" si="18"/>
        <v>3.2168552883186665</v>
      </c>
      <c r="AT33" s="265">
        <f t="shared" si="18"/>
        <v>3.2168552883186665</v>
      </c>
      <c r="AU33" s="265">
        <f t="shared" si="18"/>
        <v>3.2168552883186665</v>
      </c>
      <c r="AV33" s="265">
        <f t="shared" si="18"/>
        <v>3.2168552883186665</v>
      </c>
      <c r="AW33" s="265">
        <f t="shared" si="18"/>
        <v>3.2168552883186665</v>
      </c>
      <c r="AX33" s="265">
        <f t="shared" si="18"/>
        <v>0.80221273709246255</v>
      </c>
      <c r="AY33" s="265">
        <f t="shared" si="18"/>
        <v>0.80221273709246255</v>
      </c>
      <c r="AZ33" s="265">
        <f t="shared" si="18"/>
        <v>0.80221273709246255</v>
      </c>
      <c r="BA33" s="265">
        <f t="shared" si="18"/>
        <v>0.80221273709246255</v>
      </c>
      <c r="BB33" s="265">
        <f t="shared" si="18"/>
        <v>0.80221273709246255</v>
      </c>
      <c r="BC33" s="265">
        <f t="shared" si="18"/>
        <v>0.80221273709246255</v>
      </c>
      <c r="BD33" s="265">
        <f t="shared" si="18"/>
        <v>0.80221273709246255</v>
      </c>
      <c r="BE33" s="265">
        <f t="shared" si="18"/>
        <v>0.80221273709246255</v>
      </c>
      <c r="BF33" s="265">
        <f t="shared" si="18"/>
        <v>0.80221273709246255</v>
      </c>
      <c r="BG33" s="265">
        <f t="shared" si="18"/>
        <v>0.80221273709246255</v>
      </c>
      <c r="BH33" s="265">
        <f t="shared" si="18"/>
        <v>0.80221273709246255</v>
      </c>
      <c r="BI33" s="265">
        <f t="shared" si="18"/>
        <v>0.80221273709246255</v>
      </c>
      <c r="BJ33" s="265">
        <f t="shared" si="18"/>
        <v>0</v>
      </c>
      <c r="BK33" s="265">
        <f t="shared" si="18"/>
        <v>0</v>
      </c>
      <c r="BL33" s="265">
        <f t="shared" si="18"/>
        <v>0</v>
      </c>
      <c r="BM33" s="265">
        <f t="shared" si="18"/>
        <v>0</v>
      </c>
      <c r="BN33" s="265">
        <f t="shared" si="18"/>
        <v>0</v>
      </c>
      <c r="BO33" s="269">
        <f t="shared" si="10"/>
        <v>0</v>
      </c>
      <c r="BP33" s="232">
        <f t="shared" si="18"/>
        <v>0</v>
      </c>
      <c r="BQ33" s="232">
        <f t="shared" si="18"/>
        <v>0</v>
      </c>
      <c r="BR33" s="232">
        <f t="shared" si="18"/>
        <v>0</v>
      </c>
      <c r="BS33" s="232">
        <f t="shared" si="18"/>
        <v>0</v>
      </c>
      <c r="BT33" s="232">
        <f t="shared" si="18"/>
        <v>0</v>
      </c>
      <c r="BU33" s="232">
        <f t="shared" si="18"/>
        <v>0</v>
      </c>
      <c r="BV33" s="232">
        <f t="shared" si="18"/>
        <v>0</v>
      </c>
      <c r="BW33" s="232">
        <f t="shared" si="18"/>
        <v>0</v>
      </c>
      <c r="BX33" s="232">
        <f t="shared" ref="BX33:DA33" si="19">IFERROR(IF(BX$25-$C33&lt;0,0,VLOOKUP((ROUNDDOWN((BX$25-$C33)/365+1,0)),$C$8:$E$16,3,0))*$E29*$D$3,0)</f>
        <v>0</v>
      </c>
      <c r="BY33" s="232">
        <f t="shared" si="19"/>
        <v>0</v>
      </c>
      <c r="BZ33" s="232">
        <f t="shared" si="19"/>
        <v>0</v>
      </c>
      <c r="CA33" s="232">
        <f t="shared" si="19"/>
        <v>0</v>
      </c>
      <c r="CB33" s="232">
        <f t="shared" si="19"/>
        <v>0</v>
      </c>
      <c r="CC33" s="232">
        <f t="shared" si="19"/>
        <v>0</v>
      </c>
      <c r="CD33" s="232">
        <f t="shared" si="19"/>
        <v>0</v>
      </c>
      <c r="CE33" s="232">
        <f t="shared" si="19"/>
        <v>0</v>
      </c>
      <c r="CF33" s="232">
        <f t="shared" si="19"/>
        <v>0</v>
      </c>
      <c r="CG33" s="232">
        <f t="shared" si="19"/>
        <v>0</v>
      </c>
      <c r="CH33" s="232">
        <f t="shared" si="19"/>
        <v>0</v>
      </c>
      <c r="CI33" s="232">
        <f t="shared" si="19"/>
        <v>0</v>
      </c>
      <c r="CJ33" s="232">
        <f t="shared" si="19"/>
        <v>0</v>
      </c>
      <c r="CK33" s="232">
        <f t="shared" si="19"/>
        <v>0</v>
      </c>
      <c r="CL33" s="232">
        <f t="shared" si="19"/>
        <v>0</v>
      </c>
      <c r="CM33" s="232">
        <f t="shared" si="19"/>
        <v>0</v>
      </c>
      <c r="CN33" s="232">
        <f t="shared" si="19"/>
        <v>0</v>
      </c>
      <c r="CO33" s="232">
        <f t="shared" si="19"/>
        <v>0</v>
      </c>
      <c r="CP33" s="232">
        <f t="shared" si="19"/>
        <v>0</v>
      </c>
      <c r="CQ33" s="232">
        <f t="shared" si="19"/>
        <v>0</v>
      </c>
      <c r="CR33" s="232">
        <f t="shared" si="19"/>
        <v>0</v>
      </c>
      <c r="CS33" s="232">
        <f t="shared" si="19"/>
        <v>0</v>
      </c>
      <c r="CT33" s="232">
        <f t="shared" si="19"/>
        <v>0</v>
      </c>
      <c r="CU33" s="232">
        <f t="shared" si="19"/>
        <v>0</v>
      </c>
      <c r="CV33" s="232">
        <f t="shared" si="19"/>
        <v>0</v>
      </c>
      <c r="CW33" s="232">
        <f t="shared" si="19"/>
        <v>0</v>
      </c>
      <c r="CX33" s="232">
        <f t="shared" si="19"/>
        <v>0</v>
      </c>
      <c r="CY33" s="232">
        <f t="shared" si="19"/>
        <v>0</v>
      </c>
      <c r="CZ33" s="232">
        <f t="shared" si="19"/>
        <v>0</v>
      </c>
      <c r="DA33" s="232">
        <f t="shared" si="19"/>
        <v>0</v>
      </c>
      <c r="DD33" s="325">
        <v>219.335475</v>
      </c>
      <c r="DE33" s="151">
        <v>219.335475</v>
      </c>
      <c r="DF33" s="151">
        <v>219.335475</v>
      </c>
      <c r="DG33" s="151">
        <v>219.335475</v>
      </c>
      <c r="DH33" s="151">
        <v>219.335475</v>
      </c>
      <c r="DI33" s="151">
        <v>219.335475</v>
      </c>
      <c r="DJ33" s="151">
        <v>219.335475</v>
      </c>
      <c r="DK33" s="151">
        <v>145.73785714285714</v>
      </c>
      <c r="DL33" s="151">
        <v>145.73785714285714</v>
      </c>
      <c r="DM33" s="151">
        <v>145.73785714285714</v>
      </c>
      <c r="DN33" s="151">
        <v>145.73785714285714</v>
      </c>
      <c r="DO33" s="151">
        <v>145.73785714285714</v>
      </c>
      <c r="DP33" s="151">
        <v>145.73785714285714</v>
      </c>
      <c r="DQ33" s="151">
        <v>145.73785714285714</v>
      </c>
      <c r="DR33" s="151">
        <v>145.73785714285714</v>
      </c>
      <c r="DS33" s="151">
        <v>145.73785714285714</v>
      </c>
      <c r="DT33" s="151">
        <v>145.73785714285714</v>
      </c>
      <c r="DU33" s="151">
        <v>145.73785714285714</v>
      </c>
      <c r="DV33" s="151">
        <v>145.73785714285714</v>
      </c>
      <c r="DW33" s="151">
        <v>14.981444055944058</v>
      </c>
      <c r="DX33" s="151">
        <v>14.981444055944058</v>
      </c>
      <c r="DY33" s="151">
        <v>14.981444055944058</v>
      </c>
      <c r="DZ33" s="151">
        <v>14.981444055944058</v>
      </c>
      <c r="EA33" s="151">
        <v>14.981444055944058</v>
      </c>
      <c r="EB33" s="151">
        <v>14.981444055944058</v>
      </c>
      <c r="EC33" s="151">
        <v>14.981444055944058</v>
      </c>
      <c r="ED33" s="151">
        <v>14.981444055944058</v>
      </c>
      <c r="EE33" s="151">
        <v>14.981444055944058</v>
      </c>
      <c r="EF33" s="151">
        <v>14.981444055944058</v>
      </c>
      <c r="EG33" s="151">
        <v>14.981444055944058</v>
      </c>
      <c r="EH33" s="151">
        <v>14.981444055944058</v>
      </c>
      <c r="EI33" s="151">
        <v>0</v>
      </c>
      <c r="EJ33" s="151">
        <v>0</v>
      </c>
      <c r="EK33" s="151">
        <v>0</v>
      </c>
      <c r="EL33" s="151">
        <v>0</v>
      </c>
      <c r="EM33" s="151">
        <v>0</v>
      </c>
      <c r="EN33" s="326">
        <v>0</v>
      </c>
      <c r="EO33" s="325">
        <f t="shared" si="5"/>
        <v>51.429749632258073</v>
      </c>
      <c r="EP33" s="151">
        <f t="shared" ref="EP33:FU33" si="20">IFERROR(IF(EP$25-$C33&lt;0,0,VLOOKUP((ROUNDDOWN((EP$25-$C33)/365+1,0)),$C$8:$E$16,3,0))*$E29*$D$20,0)</f>
        <v>122.64017220000001</v>
      </c>
      <c r="EQ33" s="151">
        <f t="shared" si="20"/>
        <v>122.64017220000001</v>
      </c>
      <c r="ER33" s="151">
        <f t="shared" si="20"/>
        <v>122.64017220000001</v>
      </c>
      <c r="ES33" s="151">
        <f t="shared" si="20"/>
        <v>122.64017220000001</v>
      </c>
      <c r="ET33" s="151">
        <f t="shared" si="20"/>
        <v>122.64017220000001</v>
      </c>
      <c r="EU33" s="151">
        <f t="shared" si="20"/>
        <v>122.64017220000001</v>
      </c>
      <c r="EV33" s="151">
        <f t="shared" si="20"/>
        <v>30.5837532</v>
      </c>
      <c r="EW33" s="151">
        <f t="shared" si="20"/>
        <v>30.5837532</v>
      </c>
      <c r="EX33" s="151">
        <f t="shared" si="20"/>
        <v>30.5837532</v>
      </c>
      <c r="EY33" s="151">
        <f t="shared" si="20"/>
        <v>30.5837532</v>
      </c>
      <c r="EZ33" s="151">
        <f t="shared" si="20"/>
        <v>30.5837532</v>
      </c>
      <c r="FA33" s="151">
        <f t="shared" si="20"/>
        <v>30.5837532</v>
      </c>
      <c r="FB33" s="151">
        <f t="shared" si="20"/>
        <v>30.5837532</v>
      </c>
      <c r="FC33" s="151">
        <f t="shared" si="20"/>
        <v>30.5837532</v>
      </c>
      <c r="FD33" s="151">
        <f t="shared" si="20"/>
        <v>30.5837532</v>
      </c>
      <c r="FE33" s="151">
        <f t="shared" si="20"/>
        <v>30.5837532</v>
      </c>
      <c r="FF33" s="151">
        <f t="shared" si="20"/>
        <v>30.5837532</v>
      </c>
      <c r="FG33" s="151">
        <f t="shared" si="20"/>
        <v>30.5837532</v>
      </c>
      <c r="FH33" s="151">
        <f t="shared" si="20"/>
        <v>0</v>
      </c>
      <c r="FI33" s="151">
        <f t="shared" si="20"/>
        <v>0</v>
      </c>
      <c r="FJ33" s="151">
        <f t="shared" si="20"/>
        <v>0</v>
      </c>
      <c r="FK33" s="151">
        <f t="shared" si="20"/>
        <v>0</v>
      </c>
      <c r="FL33" s="151">
        <f t="shared" si="20"/>
        <v>0</v>
      </c>
      <c r="FM33" s="210">
        <f t="shared" si="20"/>
        <v>0</v>
      </c>
      <c r="FN33" s="151">
        <f t="shared" si="20"/>
        <v>0</v>
      </c>
      <c r="FO33" s="151">
        <f t="shared" si="20"/>
        <v>0</v>
      </c>
      <c r="FP33" s="151">
        <f t="shared" si="20"/>
        <v>0</v>
      </c>
      <c r="FQ33" s="151">
        <f t="shared" si="20"/>
        <v>0</v>
      </c>
      <c r="FR33" s="151">
        <f t="shared" si="20"/>
        <v>0</v>
      </c>
      <c r="FS33" s="151">
        <f t="shared" si="20"/>
        <v>0</v>
      </c>
      <c r="FT33" s="151">
        <f t="shared" si="20"/>
        <v>0</v>
      </c>
      <c r="FU33" s="151">
        <f t="shared" si="20"/>
        <v>0</v>
      </c>
      <c r="FV33" s="151">
        <f t="shared" ref="FV33:GY33" si="21">IFERROR(IF(FV$25-$C33&lt;0,0,VLOOKUP((ROUNDDOWN((FV$25-$C33)/365+1,0)),$C$8:$E$16,3,0))*$E29*$D$20,0)</f>
        <v>0</v>
      </c>
      <c r="FW33" s="151">
        <f t="shared" si="21"/>
        <v>0</v>
      </c>
      <c r="FX33" s="151">
        <f t="shared" si="21"/>
        <v>0</v>
      </c>
      <c r="FY33" s="151">
        <f t="shared" si="21"/>
        <v>0</v>
      </c>
      <c r="FZ33" s="151">
        <f t="shared" si="21"/>
        <v>0</v>
      </c>
      <c r="GA33" s="151">
        <f t="shared" si="21"/>
        <v>0</v>
      </c>
      <c r="GB33" s="151">
        <f t="shared" si="21"/>
        <v>0</v>
      </c>
      <c r="GC33" s="151">
        <f t="shared" si="21"/>
        <v>0</v>
      </c>
      <c r="GD33" s="151">
        <f t="shared" si="21"/>
        <v>0</v>
      </c>
      <c r="GE33" s="151">
        <f t="shared" si="21"/>
        <v>0</v>
      </c>
      <c r="GF33" s="151">
        <f t="shared" si="21"/>
        <v>0</v>
      </c>
      <c r="GG33" s="151">
        <f t="shared" si="21"/>
        <v>0</v>
      </c>
      <c r="GH33" s="151">
        <f t="shared" si="21"/>
        <v>0</v>
      </c>
      <c r="GI33" s="151">
        <f t="shared" si="21"/>
        <v>0</v>
      </c>
      <c r="GJ33" s="151">
        <f t="shared" si="21"/>
        <v>0</v>
      </c>
      <c r="GK33" s="151">
        <f t="shared" si="21"/>
        <v>0</v>
      </c>
      <c r="GL33" s="307">
        <f t="shared" si="21"/>
        <v>0</v>
      </c>
      <c r="GM33" s="151">
        <f t="shared" si="21"/>
        <v>0</v>
      </c>
      <c r="GN33" s="151">
        <f t="shared" si="21"/>
        <v>0</v>
      </c>
      <c r="GO33" s="151">
        <f t="shared" si="21"/>
        <v>0</v>
      </c>
      <c r="GP33" s="151">
        <f t="shared" si="21"/>
        <v>0</v>
      </c>
      <c r="GQ33" s="151">
        <f t="shared" si="21"/>
        <v>0</v>
      </c>
      <c r="GR33" s="151">
        <f t="shared" si="21"/>
        <v>0</v>
      </c>
      <c r="GS33" s="151">
        <f t="shared" si="21"/>
        <v>0</v>
      </c>
      <c r="GT33" s="151">
        <f t="shared" si="21"/>
        <v>0</v>
      </c>
      <c r="GU33" s="151">
        <f t="shared" si="21"/>
        <v>0</v>
      </c>
      <c r="GV33" s="151">
        <f t="shared" si="21"/>
        <v>0</v>
      </c>
      <c r="GW33" s="151">
        <f t="shared" si="21"/>
        <v>0</v>
      </c>
      <c r="GX33" s="151">
        <f t="shared" si="21"/>
        <v>0</v>
      </c>
      <c r="GY33" s="151">
        <f t="shared" si="21"/>
        <v>0</v>
      </c>
    </row>
    <row r="34" spans="3:207" x14ac:dyDescent="0.25">
      <c r="C34" s="140">
        <v>41122</v>
      </c>
      <c r="D34" s="140">
        <f t="shared" si="2"/>
        <v>41152</v>
      </c>
      <c r="E34" s="52">
        <v>155</v>
      </c>
      <c r="F34" s="174">
        <v>1.4519294365037776</v>
      </c>
      <c r="G34" s="151">
        <v>3.4622932716628543</v>
      </c>
      <c r="H34" s="151">
        <v>3.4622932716628543</v>
      </c>
      <c r="I34" s="151">
        <v>3.4622932716628543</v>
      </c>
      <c r="J34" s="151">
        <v>3.4622932716628543</v>
      </c>
      <c r="K34" s="151">
        <v>3.4622932716628543</v>
      </c>
      <c r="L34" s="151">
        <v>3.4622932716628543</v>
      </c>
      <c r="M34" s="151">
        <v>3.4622932716628543</v>
      </c>
      <c r="N34" s="151">
        <v>2.300527090805883</v>
      </c>
      <c r="O34" s="151">
        <v>2.300527090805883</v>
      </c>
      <c r="P34" s="151">
        <v>2.300527090805883</v>
      </c>
      <c r="Q34" s="151">
        <v>2.300527090805883</v>
      </c>
      <c r="R34" s="151">
        <v>2.300527090805883</v>
      </c>
      <c r="S34" s="151">
        <v>2.300527090805883</v>
      </c>
      <c r="T34" s="151">
        <v>2.300527090805883</v>
      </c>
      <c r="U34" s="151">
        <v>2.300527090805883</v>
      </c>
      <c r="V34" s="151">
        <v>2.300527090805883</v>
      </c>
      <c r="W34" s="151">
        <v>2.300527090805883</v>
      </c>
      <c r="X34" s="151">
        <v>2.300527090805883</v>
      </c>
      <c r="Y34" s="151">
        <v>2.300527090805883</v>
      </c>
      <c r="Z34" s="151">
        <v>0.23648774989403135</v>
      </c>
      <c r="AA34" s="151">
        <v>0.23648774989403135</v>
      </c>
      <c r="AB34" s="151">
        <v>0.23648774989403135</v>
      </c>
      <c r="AC34" s="151">
        <v>0.23648774989403135</v>
      </c>
      <c r="AD34" s="151">
        <v>0.23648774989403135</v>
      </c>
      <c r="AE34" s="151">
        <v>0.23648774989403135</v>
      </c>
      <c r="AF34" s="151">
        <v>0.23648774989403135</v>
      </c>
      <c r="AG34" s="151">
        <v>0.23648774989403135</v>
      </c>
      <c r="AH34" s="151">
        <v>0.23648774989403135</v>
      </c>
      <c r="AI34" s="151">
        <v>0.23648774989403135</v>
      </c>
      <c r="AJ34" s="151">
        <v>0.23648774989403135</v>
      </c>
      <c r="AK34" s="151">
        <v>0.23648774989403135</v>
      </c>
      <c r="AL34" s="151">
        <v>0</v>
      </c>
      <c r="AM34" s="151">
        <v>0</v>
      </c>
      <c r="AN34" s="151">
        <v>0</v>
      </c>
      <c r="AO34" s="210">
        <v>0</v>
      </c>
      <c r="AP34" s="262">
        <v>0</v>
      </c>
      <c r="AQ34" s="268">
        <f t="shared" si="8"/>
        <v>0.87587495087274037</v>
      </c>
      <c r="AR34" s="265">
        <f t="shared" ref="AR34:BW34" si="22">IFERROR(IF(AR$25-$C34&lt;0,0,VLOOKUP((ROUNDDOWN((AR$25-$C34)/365+1,0)),$C$8:$E$16,3,0))*$E30*$D$3,0)</f>
        <v>2.0886248828503806</v>
      </c>
      <c r="AS34" s="265">
        <f t="shared" si="22"/>
        <v>2.0886248828503806</v>
      </c>
      <c r="AT34" s="265">
        <f t="shared" si="22"/>
        <v>2.0886248828503806</v>
      </c>
      <c r="AU34" s="265">
        <f t="shared" si="22"/>
        <v>2.0886248828503806</v>
      </c>
      <c r="AV34" s="265">
        <f t="shared" si="22"/>
        <v>2.0886248828503806</v>
      </c>
      <c r="AW34" s="265">
        <f t="shared" si="22"/>
        <v>2.0886248828503806</v>
      </c>
      <c r="AX34" s="265">
        <f t="shared" si="22"/>
        <v>2.0886248828503806</v>
      </c>
      <c r="AY34" s="265">
        <f t="shared" si="22"/>
        <v>0.52085696553249738</v>
      </c>
      <c r="AZ34" s="265">
        <f t="shared" si="22"/>
        <v>0.52085696553249738</v>
      </c>
      <c r="BA34" s="265">
        <f t="shared" si="22"/>
        <v>0.52085696553249738</v>
      </c>
      <c r="BB34" s="265">
        <f t="shared" si="22"/>
        <v>0.52085696553249738</v>
      </c>
      <c r="BC34" s="265">
        <f t="shared" si="22"/>
        <v>0.52085696553249738</v>
      </c>
      <c r="BD34" s="265">
        <f t="shared" si="22"/>
        <v>0.52085696553249738</v>
      </c>
      <c r="BE34" s="265">
        <f t="shared" si="22"/>
        <v>0.52085696553249738</v>
      </c>
      <c r="BF34" s="265">
        <f t="shared" si="22"/>
        <v>0.52085696553249738</v>
      </c>
      <c r="BG34" s="265">
        <f t="shared" si="22"/>
        <v>0.52085696553249738</v>
      </c>
      <c r="BH34" s="265">
        <f t="shared" si="22"/>
        <v>0.52085696553249738</v>
      </c>
      <c r="BI34" s="265">
        <f t="shared" si="22"/>
        <v>0.52085696553249738</v>
      </c>
      <c r="BJ34" s="265">
        <f t="shared" si="22"/>
        <v>0.52085696553249738</v>
      </c>
      <c r="BK34" s="265">
        <f t="shared" si="22"/>
        <v>0</v>
      </c>
      <c r="BL34" s="265">
        <f t="shared" si="22"/>
        <v>0</v>
      </c>
      <c r="BM34" s="265">
        <f t="shared" si="22"/>
        <v>0</v>
      </c>
      <c r="BN34" s="265">
        <f t="shared" si="22"/>
        <v>0</v>
      </c>
      <c r="BO34" s="269">
        <f t="shared" si="10"/>
        <v>0</v>
      </c>
      <c r="BP34" s="232">
        <f t="shared" si="22"/>
        <v>0</v>
      </c>
      <c r="BQ34" s="232">
        <f t="shared" si="22"/>
        <v>0</v>
      </c>
      <c r="BR34" s="232">
        <f t="shared" si="22"/>
        <v>0</v>
      </c>
      <c r="BS34" s="232">
        <f t="shared" si="22"/>
        <v>0</v>
      </c>
      <c r="BT34" s="232">
        <f t="shared" si="22"/>
        <v>0</v>
      </c>
      <c r="BU34" s="232">
        <f t="shared" si="22"/>
        <v>0</v>
      </c>
      <c r="BV34" s="232">
        <f t="shared" si="22"/>
        <v>0</v>
      </c>
      <c r="BW34" s="232">
        <f t="shared" si="22"/>
        <v>0</v>
      </c>
      <c r="BX34" s="232">
        <f t="shared" ref="BX34:DA34" si="23">IFERROR(IF(BX$25-$C34&lt;0,0,VLOOKUP((ROUNDDOWN((BX$25-$C34)/365+1,0)),$C$8:$E$16,3,0))*$E30*$D$3,0)</f>
        <v>0</v>
      </c>
      <c r="BY34" s="232">
        <f t="shared" si="23"/>
        <v>0</v>
      </c>
      <c r="BZ34" s="232">
        <f t="shared" si="23"/>
        <v>0</v>
      </c>
      <c r="CA34" s="232">
        <f t="shared" si="23"/>
        <v>0</v>
      </c>
      <c r="CB34" s="232">
        <f t="shared" si="23"/>
        <v>0</v>
      </c>
      <c r="CC34" s="232">
        <f t="shared" si="23"/>
        <v>0</v>
      </c>
      <c r="CD34" s="232">
        <f t="shared" si="23"/>
        <v>0</v>
      </c>
      <c r="CE34" s="232">
        <f t="shared" si="23"/>
        <v>0</v>
      </c>
      <c r="CF34" s="232">
        <f t="shared" si="23"/>
        <v>0</v>
      </c>
      <c r="CG34" s="232">
        <f t="shared" si="23"/>
        <v>0</v>
      </c>
      <c r="CH34" s="232">
        <f t="shared" si="23"/>
        <v>0</v>
      </c>
      <c r="CI34" s="232">
        <f t="shared" si="23"/>
        <v>0</v>
      </c>
      <c r="CJ34" s="232">
        <f t="shared" si="23"/>
        <v>0</v>
      </c>
      <c r="CK34" s="232">
        <f t="shared" si="23"/>
        <v>0</v>
      </c>
      <c r="CL34" s="232">
        <f t="shared" si="23"/>
        <v>0</v>
      </c>
      <c r="CM34" s="232">
        <f t="shared" si="23"/>
        <v>0</v>
      </c>
      <c r="CN34" s="232">
        <f t="shared" si="23"/>
        <v>0</v>
      </c>
      <c r="CO34" s="232">
        <f t="shared" si="23"/>
        <v>0</v>
      </c>
      <c r="CP34" s="232">
        <f t="shared" si="23"/>
        <v>0</v>
      </c>
      <c r="CQ34" s="232">
        <f t="shared" si="23"/>
        <v>0</v>
      </c>
      <c r="CR34" s="232">
        <f t="shared" si="23"/>
        <v>0</v>
      </c>
      <c r="CS34" s="232">
        <f t="shared" si="23"/>
        <v>0</v>
      </c>
      <c r="CT34" s="232">
        <f t="shared" si="23"/>
        <v>0</v>
      </c>
      <c r="CU34" s="232">
        <f t="shared" si="23"/>
        <v>0</v>
      </c>
      <c r="CV34" s="232">
        <f t="shared" si="23"/>
        <v>0</v>
      </c>
      <c r="CW34" s="232">
        <f t="shared" si="23"/>
        <v>0</v>
      </c>
      <c r="CX34" s="232">
        <f t="shared" si="23"/>
        <v>0</v>
      </c>
      <c r="CY34" s="232">
        <f t="shared" si="23"/>
        <v>0</v>
      </c>
      <c r="CZ34" s="232">
        <f t="shared" si="23"/>
        <v>0</v>
      </c>
      <c r="DA34" s="232">
        <f t="shared" si="23"/>
        <v>0</v>
      </c>
      <c r="DD34" s="325">
        <v>142.40912</v>
      </c>
      <c r="DE34" s="151">
        <v>142.40912</v>
      </c>
      <c r="DF34" s="151">
        <v>142.40912</v>
      </c>
      <c r="DG34" s="151">
        <v>142.40912</v>
      </c>
      <c r="DH34" s="151">
        <v>142.40912</v>
      </c>
      <c r="DI34" s="151">
        <v>142.40912</v>
      </c>
      <c r="DJ34" s="151">
        <v>142.40912</v>
      </c>
      <c r="DK34" s="151">
        <v>142.40912</v>
      </c>
      <c r="DL34" s="151">
        <v>94.623999999999995</v>
      </c>
      <c r="DM34" s="151">
        <v>94.623999999999995</v>
      </c>
      <c r="DN34" s="151">
        <v>94.623999999999995</v>
      </c>
      <c r="DO34" s="151">
        <v>94.623999999999995</v>
      </c>
      <c r="DP34" s="151">
        <v>94.623999999999995</v>
      </c>
      <c r="DQ34" s="151">
        <v>94.623999999999995</v>
      </c>
      <c r="DR34" s="151">
        <v>94.623999999999995</v>
      </c>
      <c r="DS34" s="151">
        <v>94.623999999999995</v>
      </c>
      <c r="DT34" s="151">
        <v>94.623999999999995</v>
      </c>
      <c r="DU34" s="151">
        <v>94.623999999999995</v>
      </c>
      <c r="DV34" s="151">
        <v>94.623999999999995</v>
      </c>
      <c r="DW34" s="151">
        <v>94.623999999999995</v>
      </c>
      <c r="DX34" s="151">
        <v>9.7270825174825166</v>
      </c>
      <c r="DY34" s="151">
        <v>9.7270825174825166</v>
      </c>
      <c r="DZ34" s="151">
        <v>9.7270825174825166</v>
      </c>
      <c r="EA34" s="151">
        <v>9.7270825174825166</v>
      </c>
      <c r="EB34" s="151">
        <v>9.7270825174825166</v>
      </c>
      <c r="EC34" s="151">
        <v>9.7270825174825166</v>
      </c>
      <c r="ED34" s="151">
        <v>9.7270825174825166</v>
      </c>
      <c r="EE34" s="151">
        <v>9.7270825174825166</v>
      </c>
      <c r="EF34" s="151">
        <v>9.7270825174825166</v>
      </c>
      <c r="EG34" s="151">
        <v>9.7270825174825166</v>
      </c>
      <c r="EH34" s="151">
        <v>9.7270825174825166</v>
      </c>
      <c r="EI34" s="151">
        <v>9.7270825174825166</v>
      </c>
      <c r="EJ34" s="151">
        <v>0</v>
      </c>
      <c r="EK34" s="151">
        <v>0</v>
      </c>
      <c r="EL34" s="151">
        <v>0</v>
      </c>
      <c r="EM34" s="151">
        <v>0</v>
      </c>
      <c r="EN34" s="326">
        <v>0</v>
      </c>
      <c r="EO34" s="325">
        <f t="shared" si="5"/>
        <v>33.392069326451619</v>
      </c>
      <c r="EP34" s="151">
        <f t="shared" ref="EP34:FU34" si="24">IFERROR(IF(EP$25-$C34&lt;0,0,VLOOKUP((ROUNDDOWN((EP$25-$C34)/365+1,0)),$C$8:$E$16,3,0))*$E30*$D$20,0)</f>
        <v>79.627242240000015</v>
      </c>
      <c r="EQ34" s="151">
        <f t="shared" si="24"/>
        <v>79.627242240000015</v>
      </c>
      <c r="ER34" s="151">
        <f t="shared" si="24"/>
        <v>79.627242240000015</v>
      </c>
      <c r="ES34" s="151">
        <f t="shared" si="24"/>
        <v>79.627242240000015</v>
      </c>
      <c r="ET34" s="151">
        <f t="shared" si="24"/>
        <v>79.627242240000015</v>
      </c>
      <c r="EU34" s="151">
        <f t="shared" si="24"/>
        <v>79.627242240000015</v>
      </c>
      <c r="EV34" s="151">
        <f t="shared" si="24"/>
        <v>79.627242240000015</v>
      </c>
      <c r="EW34" s="151">
        <f t="shared" si="24"/>
        <v>19.857277439999997</v>
      </c>
      <c r="EX34" s="151">
        <f t="shared" si="24"/>
        <v>19.857277439999997</v>
      </c>
      <c r="EY34" s="151">
        <f t="shared" si="24"/>
        <v>19.857277439999997</v>
      </c>
      <c r="EZ34" s="151">
        <f t="shared" si="24"/>
        <v>19.857277439999997</v>
      </c>
      <c r="FA34" s="151">
        <f t="shared" si="24"/>
        <v>19.857277439999997</v>
      </c>
      <c r="FB34" s="151">
        <f t="shared" si="24"/>
        <v>19.857277439999997</v>
      </c>
      <c r="FC34" s="151">
        <f t="shared" si="24"/>
        <v>19.857277439999997</v>
      </c>
      <c r="FD34" s="151">
        <f t="shared" si="24"/>
        <v>19.857277439999997</v>
      </c>
      <c r="FE34" s="151">
        <f t="shared" si="24"/>
        <v>19.857277439999997</v>
      </c>
      <c r="FF34" s="151">
        <f t="shared" si="24"/>
        <v>19.857277439999997</v>
      </c>
      <c r="FG34" s="151">
        <f t="shared" si="24"/>
        <v>19.857277439999997</v>
      </c>
      <c r="FH34" s="151">
        <f t="shared" si="24"/>
        <v>19.857277439999997</v>
      </c>
      <c r="FI34" s="151">
        <f t="shared" si="24"/>
        <v>0</v>
      </c>
      <c r="FJ34" s="151">
        <f t="shared" si="24"/>
        <v>0</v>
      </c>
      <c r="FK34" s="151">
        <f t="shared" si="24"/>
        <v>0</v>
      </c>
      <c r="FL34" s="151">
        <f t="shared" si="24"/>
        <v>0</v>
      </c>
      <c r="FM34" s="210">
        <f t="shared" si="24"/>
        <v>0</v>
      </c>
      <c r="FN34" s="151">
        <f t="shared" si="24"/>
        <v>0</v>
      </c>
      <c r="FO34" s="151">
        <f t="shared" si="24"/>
        <v>0</v>
      </c>
      <c r="FP34" s="151">
        <f t="shared" si="24"/>
        <v>0</v>
      </c>
      <c r="FQ34" s="151">
        <f t="shared" si="24"/>
        <v>0</v>
      </c>
      <c r="FR34" s="151">
        <f t="shared" si="24"/>
        <v>0</v>
      </c>
      <c r="FS34" s="151">
        <f t="shared" si="24"/>
        <v>0</v>
      </c>
      <c r="FT34" s="151">
        <f t="shared" si="24"/>
        <v>0</v>
      </c>
      <c r="FU34" s="151">
        <f t="shared" si="24"/>
        <v>0</v>
      </c>
      <c r="FV34" s="151">
        <f t="shared" ref="FV34:GY34" si="25">IFERROR(IF(FV$25-$C34&lt;0,0,VLOOKUP((ROUNDDOWN((FV$25-$C34)/365+1,0)),$C$8:$E$16,3,0))*$E30*$D$20,0)</f>
        <v>0</v>
      </c>
      <c r="FW34" s="151">
        <f t="shared" si="25"/>
        <v>0</v>
      </c>
      <c r="FX34" s="151">
        <f t="shared" si="25"/>
        <v>0</v>
      </c>
      <c r="FY34" s="151">
        <f t="shared" si="25"/>
        <v>0</v>
      </c>
      <c r="FZ34" s="151">
        <f t="shared" si="25"/>
        <v>0</v>
      </c>
      <c r="GA34" s="151">
        <f t="shared" si="25"/>
        <v>0</v>
      </c>
      <c r="GB34" s="151">
        <f t="shared" si="25"/>
        <v>0</v>
      </c>
      <c r="GC34" s="151">
        <f t="shared" si="25"/>
        <v>0</v>
      </c>
      <c r="GD34" s="151">
        <f t="shared" si="25"/>
        <v>0</v>
      </c>
      <c r="GE34" s="151">
        <f t="shared" si="25"/>
        <v>0</v>
      </c>
      <c r="GF34" s="151">
        <f t="shared" si="25"/>
        <v>0</v>
      </c>
      <c r="GG34" s="151">
        <f t="shared" si="25"/>
        <v>0</v>
      </c>
      <c r="GH34" s="151">
        <f t="shared" si="25"/>
        <v>0</v>
      </c>
      <c r="GI34" s="151">
        <f t="shared" si="25"/>
        <v>0</v>
      </c>
      <c r="GJ34" s="151">
        <f t="shared" si="25"/>
        <v>0</v>
      </c>
      <c r="GK34" s="151">
        <f t="shared" si="25"/>
        <v>0</v>
      </c>
      <c r="GL34" s="307">
        <f t="shared" si="25"/>
        <v>0</v>
      </c>
      <c r="GM34" s="151">
        <f t="shared" si="25"/>
        <v>0</v>
      </c>
      <c r="GN34" s="151">
        <f t="shared" si="25"/>
        <v>0</v>
      </c>
      <c r="GO34" s="151">
        <f t="shared" si="25"/>
        <v>0</v>
      </c>
      <c r="GP34" s="151">
        <f t="shared" si="25"/>
        <v>0</v>
      </c>
      <c r="GQ34" s="151">
        <f t="shared" si="25"/>
        <v>0</v>
      </c>
      <c r="GR34" s="151">
        <f t="shared" si="25"/>
        <v>0</v>
      </c>
      <c r="GS34" s="151">
        <f t="shared" si="25"/>
        <v>0</v>
      </c>
      <c r="GT34" s="151">
        <f t="shared" si="25"/>
        <v>0</v>
      </c>
      <c r="GU34" s="151">
        <f t="shared" si="25"/>
        <v>0</v>
      </c>
      <c r="GV34" s="151">
        <f t="shared" si="25"/>
        <v>0</v>
      </c>
      <c r="GW34" s="151">
        <f t="shared" si="25"/>
        <v>0</v>
      </c>
      <c r="GX34" s="151">
        <f t="shared" si="25"/>
        <v>0</v>
      </c>
      <c r="GY34" s="151">
        <f t="shared" si="25"/>
        <v>0</v>
      </c>
    </row>
    <row r="35" spans="3:207" x14ac:dyDescent="0.25">
      <c r="C35" s="140">
        <v>41153</v>
      </c>
      <c r="D35" s="140">
        <f t="shared" si="2"/>
        <v>41182</v>
      </c>
      <c r="E35" s="52">
        <v>272</v>
      </c>
      <c r="F35" s="174">
        <v>2.9038588730075552</v>
      </c>
      <c r="G35" s="151">
        <v>6.9245865433257086</v>
      </c>
      <c r="H35" s="151">
        <v>6.9245865433257086</v>
      </c>
      <c r="I35" s="151">
        <v>6.9245865433257086</v>
      </c>
      <c r="J35" s="151">
        <v>6.9245865433257086</v>
      </c>
      <c r="K35" s="151">
        <v>6.9245865433257086</v>
      </c>
      <c r="L35" s="151">
        <v>6.9245865433257086</v>
      </c>
      <c r="M35" s="151">
        <v>6.9245865433257086</v>
      </c>
      <c r="N35" s="151">
        <v>6.9245865433257086</v>
      </c>
      <c r="O35" s="151">
        <v>4.601054181611766</v>
      </c>
      <c r="P35" s="151">
        <v>4.601054181611766</v>
      </c>
      <c r="Q35" s="151">
        <v>4.601054181611766</v>
      </c>
      <c r="R35" s="151">
        <v>4.601054181611766</v>
      </c>
      <c r="S35" s="151">
        <v>4.601054181611766</v>
      </c>
      <c r="T35" s="151">
        <v>4.601054181611766</v>
      </c>
      <c r="U35" s="151">
        <v>4.601054181611766</v>
      </c>
      <c r="V35" s="151">
        <v>4.601054181611766</v>
      </c>
      <c r="W35" s="151">
        <v>4.601054181611766</v>
      </c>
      <c r="X35" s="151">
        <v>4.601054181611766</v>
      </c>
      <c r="Y35" s="151">
        <v>4.601054181611766</v>
      </c>
      <c r="Z35" s="151">
        <v>4.601054181611766</v>
      </c>
      <c r="AA35" s="151">
        <v>0.47297549978806269</v>
      </c>
      <c r="AB35" s="151">
        <v>0.47297549978806269</v>
      </c>
      <c r="AC35" s="151">
        <v>0.47297549978806269</v>
      </c>
      <c r="AD35" s="151">
        <v>0.47297549978806269</v>
      </c>
      <c r="AE35" s="151">
        <v>0.47297549978806269</v>
      </c>
      <c r="AF35" s="151">
        <v>0.47297549978806269</v>
      </c>
      <c r="AG35" s="151">
        <v>0.47297549978806269</v>
      </c>
      <c r="AH35" s="151">
        <v>0.47297549978806269</v>
      </c>
      <c r="AI35" s="151">
        <v>0.47297549978806269</v>
      </c>
      <c r="AJ35" s="151">
        <v>0.47297549978806269</v>
      </c>
      <c r="AK35" s="151">
        <v>0.47297549978806269</v>
      </c>
      <c r="AL35" s="151">
        <v>0.47297549978806269</v>
      </c>
      <c r="AM35" s="151">
        <v>0</v>
      </c>
      <c r="AN35" s="151">
        <v>0</v>
      </c>
      <c r="AO35" s="210">
        <v>0</v>
      </c>
      <c r="AP35" s="262">
        <v>0</v>
      </c>
      <c r="AQ35" s="268">
        <f t="shared" si="8"/>
        <v>1.7517499017454807</v>
      </c>
      <c r="AR35" s="265">
        <f t="shared" ref="AR35:BW35" si="26">IFERROR(IF(AR$25-$C35&lt;0,0,VLOOKUP((ROUNDDOWN((AR$25-$C35)/365+1,0)),$C$8:$E$16,3,0))*$E31*$D$3,0)</f>
        <v>4.1772497657007612</v>
      </c>
      <c r="AS35" s="265">
        <f t="shared" si="26"/>
        <v>4.1772497657007612</v>
      </c>
      <c r="AT35" s="265">
        <f t="shared" si="26"/>
        <v>4.1772497657007612</v>
      </c>
      <c r="AU35" s="265">
        <f t="shared" si="26"/>
        <v>4.1772497657007612</v>
      </c>
      <c r="AV35" s="265">
        <f t="shared" si="26"/>
        <v>4.1772497657007612</v>
      </c>
      <c r="AW35" s="265">
        <f t="shared" si="26"/>
        <v>4.1772497657007612</v>
      </c>
      <c r="AX35" s="265">
        <f t="shared" si="26"/>
        <v>4.1772497657007612</v>
      </c>
      <c r="AY35" s="265">
        <f t="shared" si="26"/>
        <v>4.1772497657007612</v>
      </c>
      <c r="AZ35" s="265">
        <f t="shared" si="26"/>
        <v>1.0417139310649948</v>
      </c>
      <c r="BA35" s="265">
        <f t="shared" si="26"/>
        <v>1.0417139310649948</v>
      </c>
      <c r="BB35" s="265">
        <f t="shared" si="26"/>
        <v>1.0417139310649948</v>
      </c>
      <c r="BC35" s="265">
        <f t="shared" si="26"/>
        <v>1.0417139310649948</v>
      </c>
      <c r="BD35" s="265">
        <f t="shared" si="26"/>
        <v>1.0417139310649948</v>
      </c>
      <c r="BE35" s="265">
        <f t="shared" si="26"/>
        <v>1.0417139310649948</v>
      </c>
      <c r="BF35" s="265">
        <f t="shared" si="26"/>
        <v>1.0417139310649948</v>
      </c>
      <c r="BG35" s="265">
        <f t="shared" si="26"/>
        <v>1.0417139310649948</v>
      </c>
      <c r="BH35" s="265">
        <f t="shared" si="26"/>
        <v>1.0417139310649948</v>
      </c>
      <c r="BI35" s="265">
        <f t="shared" si="26"/>
        <v>1.0417139310649948</v>
      </c>
      <c r="BJ35" s="265">
        <f t="shared" si="26"/>
        <v>1.0417139310649948</v>
      </c>
      <c r="BK35" s="265">
        <f t="shared" si="26"/>
        <v>1.0417139310649948</v>
      </c>
      <c r="BL35" s="265">
        <f t="shared" si="26"/>
        <v>0</v>
      </c>
      <c r="BM35" s="265">
        <f t="shared" si="26"/>
        <v>0</v>
      </c>
      <c r="BN35" s="265">
        <f t="shared" si="26"/>
        <v>0</v>
      </c>
      <c r="BO35" s="269">
        <f t="shared" si="10"/>
        <v>0</v>
      </c>
      <c r="BP35" s="232">
        <f t="shared" si="26"/>
        <v>0</v>
      </c>
      <c r="BQ35" s="232">
        <f t="shared" si="26"/>
        <v>0</v>
      </c>
      <c r="BR35" s="232">
        <f t="shared" si="26"/>
        <v>0</v>
      </c>
      <c r="BS35" s="232">
        <f t="shared" si="26"/>
        <v>0</v>
      </c>
      <c r="BT35" s="232">
        <f t="shared" si="26"/>
        <v>0</v>
      </c>
      <c r="BU35" s="232">
        <f t="shared" si="26"/>
        <v>0</v>
      </c>
      <c r="BV35" s="232">
        <f t="shared" si="26"/>
        <v>0</v>
      </c>
      <c r="BW35" s="232">
        <f t="shared" si="26"/>
        <v>0</v>
      </c>
      <c r="BX35" s="232">
        <f t="shared" ref="BX35:DA35" si="27">IFERROR(IF(BX$25-$C35&lt;0,0,VLOOKUP((ROUNDDOWN((BX$25-$C35)/365+1,0)),$C$8:$E$16,3,0))*$E31*$D$3,0)</f>
        <v>0</v>
      </c>
      <c r="BY35" s="232">
        <f t="shared" si="27"/>
        <v>0</v>
      </c>
      <c r="BZ35" s="232">
        <f t="shared" si="27"/>
        <v>0</v>
      </c>
      <c r="CA35" s="232">
        <f t="shared" si="27"/>
        <v>0</v>
      </c>
      <c r="CB35" s="232">
        <f t="shared" si="27"/>
        <v>0</v>
      </c>
      <c r="CC35" s="232">
        <f t="shared" si="27"/>
        <v>0</v>
      </c>
      <c r="CD35" s="232">
        <f t="shared" si="27"/>
        <v>0</v>
      </c>
      <c r="CE35" s="232">
        <f t="shared" si="27"/>
        <v>0</v>
      </c>
      <c r="CF35" s="232">
        <f t="shared" si="27"/>
        <v>0</v>
      </c>
      <c r="CG35" s="232">
        <f t="shared" si="27"/>
        <v>0</v>
      </c>
      <c r="CH35" s="232">
        <f t="shared" si="27"/>
        <v>0</v>
      </c>
      <c r="CI35" s="232">
        <f t="shared" si="27"/>
        <v>0</v>
      </c>
      <c r="CJ35" s="232">
        <f t="shared" si="27"/>
        <v>0</v>
      </c>
      <c r="CK35" s="232">
        <f t="shared" si="27"/>
        <v>0</v>
      </c>
      <c r="CL35" s="232">
        <f t="shared" si="27"/>
        <v>0</v>
      </c>
      <c r="CM35" s="232">
        <f t="shared" si="27"/>
        <v>0</v>
      </c>
      <c r="CN35" s="232">
        <f t="shared" si="27"/>
        <v>0</v>
      </c>
      <c r="CO35" s="232">
        <f t="shared" si="27"/>
        <v>0</v>
      </c>
      <c r="CP35" s="232">
        <f t="shared" si="27"/>
        <v>0</v>
      </c>
      <c r="CQ35" s="232">
        <f t="shared" si="27"/>
        <v>0</v>
      </c>
      <c r="CR35" s="232">
        <f t="shared" si="27"/>
        <v>0</v>
      </c>
      <c r="CS35" s="232">
        <f t="shared" si="27"/>
        <v>0</v>
      </c>
      <c r="CT35" s="232">
        <f t="shared" si="27"/>
        <v>0</v>
      </c>
      <c r="CU35" s="232">
        <f t="shared" si="27"/>
        <v>0</v>
      </c>
      <c r="CV35" s="232">
        <f t="shared" si="27"/>
        <v>0</v>
      </c>
      <c r="CW35" s="232">
        <f t="shared" si="27"/>
        <v>0</v>
      </c>
      <c r="CX35" s="232">
        <f t="shared" si="27"/>
        <v>0</v>
      </c>
      <c r="CY35" s="232">
        <f t="shared" si="27"/>
        <v>0</v>
      </c>
      <c r="CZ35" s="232">
        <f t="shared" si="27"/>
        <v>0</v>
      </c>
      <c r="DA35" s="232">
        <f t="shared" si="27"/>
        <v>0</v>
      </c>
      <c r="DD35" s="325">
        <v>284.81824</v>
      </c>
      <c r="DE35" s="151">
        <v>284.81824</v>
      </c>
      <c r="DF35" s="151">
        <v>284.81824</v>
      </c>
      <c r="DG35" s="151">
        <v>284.81824</v>
      </c>
      <c r="DH35" s="151">
        <v>284.81824</v>
      </c>
      <c r="DI35" s="151">
        <v>284.81824</v>
      </c>
      <c r="DJ35" s="151">
        <v>284.81824</v>
      </c>
      <c r="DK35" s="151">
        <v>284.81824</v>
      </c>
      <c r="DL35" s="151">
        <v>284.81824</v>
      </c>
      <c r="DM35" s="151">
        <v>189.24799999999999</v>
      </c>
      <c r="DN35" s="151">
        <v>189.24799999999999</v>
      </c>
      <c r="DO35" s="151">
        <v>189.24799999999999</v>
      </c>
      <c r="DP35" s="151">
        <v>189.24799999999999</v>
      </c>
      <c r="DQ35" s="151">
        <v>189.24799999999999</v>
      </c>
      <c r="DR35" s="151">
        <v>189.24799999999999</v>
      </c>
      <c r="DS35" s="151">
        <v>189.24799999999999</v>
      </c>
      <c r="DT35" s="151">
        <v>189.24799999999999</v>
      </c>
      <c r="DU35" s="151">
        <v>189.24799999999999</v>
      </c>
      <c r="DV35" s="151">
        <v>189.24799999999999</v>
      </c>
      <c r="DW35" s="151">
        <v>189.24799999999999</v>
      </c>
      <c r="DX35" s="151">
        <v>189.24799999999999</v>
      </c>
      <c r="DY35" s="151">
        <v>19.454165034965033</v>
      </c>
      <c r="DZ35" s="151">
        <v>19.454165034965033</v>
      </c>
      <c r="EA35" s="151">
        <v>19.454165034965033</v>
      </c>
      <c r="EB35" s="151">
        <v>19.454165034965033</v>
      </c>
      <c r="EC35" s="151">
        <v>19.454165034965033</v>
      </c>
      <c r="ED35" s="151">
        <v>19.454165034965033</v>
      </c>
      <c r="EE35" s="151">
        <v>19.454165034965033</v>
      </c>
      <c r="EF35" s="151">
        <v>19.454165034965033</v>
      </c>
      <c r="EG35" s="151">
        <v>19.454165034965033</v>
      </c>
      <c r="EH35" s="151">
        <v>19.454165034965033</v>
      </c>
      <c r="EI35" s="151">
        <v>19.454165034965033</v>
      </c>
      <c r="EJ35" s="151">
        <v>19.454165034965033</v>
      </c>
      <c r="EK35" s="151">
        <v>0</v>
      </c>
      <c r="EL35" s="151">
        <v>0</v>
      </c>
      <c r="EM35" s="151">
        <v>0</v>
      </c>
      <c r="EN35" s="326">
        <v>0</v>
      </c>
      <c r="EO35" s="325">
        <f t="shared" si="5"/>
        <v>66.784138652903238</v>
      </c>
      <c r="EP35" s="151">
        <f t="shared" ref="EP35:FU35" si="28">IFERROR(IF(EP$25-$C35&lt;0,0,VLOOKUP((ROUNDDOWN((EP$25-$C35)/365+1,0)),$C$8:$E$16,3,0))*$E31*$D$20,0)</f>
        <v>159.25448448000003</v>
      </c>
      <c r="EQ35" s="151">
        <f t="shared" si="28"/>
        <v>159.25448448000003</v>
      </c>
      <c r="ER35" s="151">
        <f t="shared" si="28"/>
        <v>159.25448448000003</v>
      </c>
      <c r="ES35" s="151">
        <f t="shared" si="28"/>
        <v>159.25448448000003</v>
      </c>
      <c r="ET35" s="151">
        <f t="shared" si="28"/>
        <v>159.25448448000003</v>
      </c>
      <c r="EU35" s="151">
        <f t="shared" si="28"/>
        <v>159.25448448000003</v>
      </c>
      <c r="EV35" s="151">
        <f t="shared" si="28"/>
        <v>159.25448448000003</v>
      </c>
      <c r="EW35" s="151">
        <f t="shared" si="28"/>
        <v>159.25448448000003</v>
      </c>
      <c r="EX35" s="151">
        <f t="shared" si="28"/>
        <v>39.714554879999994</v>
      </c>
      <c r="EY35" s="151">
        <f t="shared" si="28"/>
        <v>39.714554879999994</v>
      </c>
      <c r="EZ35" s="151">
        <f t="shared" si="28"/>
        <v>39.714554879999994</v>
      </c>
      <c r="FA35" s="151">
        <f t="shared" si="28"/>
        <v>39.714554879999994</v>
      </c>
      <c r="FB35" s="151">
        <f t="shared" si="28"/>
        <v>39.714554879999994</v>
      </c>
      <c r="FC35" s="151">
        <f t="shared" si="28"/>
        <v>39.714554879999994</v>
      </c>
      <c r="FD35" s="151">
        <f t="shared" si="28"/>
        <v>39.714554879999994</v>
      </c>
      <c r="FE35" s="151">
        <f t="shared" si="28"/>
        <v>39.714554879999994</v>
      </c>
      <c r="FF35" s="151">
        <f t="shared" si="28"/>
        <v>39.714554879999994</v>
      </c>
      <c r="FG35" s="151">
        <f t="shared" si="28"/>
        <v>39.714554879999994</v>
      </c>
      <c r="FH35" s="151">
        <f t="shared" si="28"/>
        <v>39.714554879999994</v>
      </c>
      <c r="FI35" s="151">
        <f t="shared" si="28"/>
        <v>39.714554879999994</v>
      </c>
      <c r="FJ35" s="151">
        <f t="shared" si="28"/>
        <v>0</v>
      </c>
      <c r="FK35" s="151">
        <f t="shared" si="28"/>
        <v>0</v>
      </c>
      <c r="FL35" s="151">
        <f t="shared" si="28"/>
        <v>0</v>
      </c>
      <c r="FM35" s="210">
        <f t="shared" si="28"/>
        <v>0</v>
      </c>
      <c r="FN35" s="151">
        <f t="shared" si="28"/>
        <v>0</v>
      </c>
      <c r="FO35" s="151">
        <f t="shared" si="28"/>
        <v>0</v>
      </c>
      <c r="FP35" s="151">
        <f t="shared" si="28"/>
        <v>0</v>
      </c>
      <c r="FQ35" s="151">
        <f t="shared" si="28"/>
        <v>0</v>
      </c>
      <c r="FR35" s="151">
        <f t="shared" si="28"/>
        <v>0</v>
      </c>
      <c r="FS35" s="151">
        <f t="shared" si="28"/>
        <v>0</v>
      </c>
      <c r="FT35" s="151">
        <f t="shared" si="28"/>
        <v>0</v>
      </c>
      <c r="FU35" s="151">
        <f t="shared" si="28"/>
        <v>0</v>
      </c>
      <c r="FV35" s="151">
        <f t="shared" ref="FV35:GY35" si="29">IFERROR(IF(FV$25-$C35&lt;0,0,VLOOKUP((ROUNDDOWN((FV$25-$C35)/365+1,0)),$C$8:$E$16,3,0))*$E31*$D$20,0)</f>
        <v>0</v>
      </c>
      <c r="FW35" s="151">
        <f t="shared" si="29"/>
        <v>0</v>
      </c>
      <c r="FX35" s="151">
        <f t="shared" si="29"/>
        <v>0</v>
      </c>
      <c r="FY35" s="151">
        <f t="shared" si="29"/>
        <v>0</v>
      </c>
      <c r="FZ35" s="151">
        <f t="shared" si="29"/>
        <v>0</v>
      </c>
      <c r="GA35" s="151">
        <f t="shared" si="29"/>
        <v>0</v>
      </c>
      <c r="GB35" s="151">
        <f t="shared" si="29"/>
        <v>0</v>
      </c>
      <c r="GC35" s="151">
        <f t="shared" si="29"/>
        <v>0</v>
      </c>
      <c r="GD35" s="151">
        <f t="shared" si="29"/>
        <v>0</v>
      </c>
      <c r="GE35" s="151">
        <f t="shared" si="29"/>
        <v>0</v>
      </c>
      <c r="GF35" s="151">
        <f t="shared" si="29"/>
        <v>0</v>
      </c>
      <c r="GG35" s="151">
        <f t="shared" si="29"/>
        <v>0</v>
      </c>
      <c r="GH35" s="151">
        <f t="shared" si="29"/>
        <v>0</v>
      </c>
      <c r="GI35" s="151">
        <f t="shared" si="29"/>
        <v>0</v>
      </c>
      <c r="GJ35" s="151">
        <f t="shared" si="29"/>
        <v>0</v>
      </c>
      <c r="GK35" s="151">
        <f t="shared" si="29"/>
        <v>0</v>
      </c>
      <c r="GL35" s="307">
        <f t="shared" si="29"/>
        <v>0</v>
      </c>
      <c r="GM35" s="151">
        <f t="shared" si="29"/>
        <v>0</v>
      </c>
      <c r="GN35" s="151">
        <f t="shared" si="29"/>
        <v>0</v>
      </c>
      <c r="GO35" s="151">
        <f t="shared" si="29"/>
        <v>0</v>
      </c>
      <c r="GP35" s="151">
        <f t="shared" si="29"/>
        <v>0</v>
      </c>
      <c r="GQ35" s="151">
        <f t="shared" si="29"/>
        <v>0</v>
      </c>
      <c r="GR35" s="151">
        <f t="shared" si="29"/>
        <v>0</v>
      </c>
      <c r="GS35" s="151">
        <f t="shared" si="29"/>
        <v>0</v>
      </c>
      <c r="GT35" s="151">
        <f t="shared" si="29"/>
        <v>0</v>
      </c>
      <c r="GU35" s="151">
        <f t="shared" si="29"/>
        <v>0</v>
      </c>
      <c r="GV35" s="151">
        <f t="shared" si="29"/>
        <v>0</v>
      </c>
      <c r="GW35" s="151">
        <f t="shared" si="29"/>
        <v>0</v>
      </c>
      <c r="GX35" s="151">
        <f t="shared" si="29"/>
        <v>0</v>
      </c>
      <c r="GY35" s="151">
        <f t="shared" si="29"/>
        <v>0</v>
      </c>
    </row>
    <row r="36" spans="3:207" x14ac:dyDescent="0.25">
      <c r="C36" s="140">
        <v>41183</v>
      </c>
      <c r="D36" s="140">
        <f t="shared" si="2"/>
        <v>41213</v>
      </c>
      <c r="E36" s="52">
        <v>713</v>
      </c>
      <c r="F36" s="174">
        <v>1.9769574916680903</v>
      </c>
      <c r="G36" s="151">
        <v>4.714283249362369</v>
      </c>
      <c r="H36" s="151">
        <v>4.714283249362369</v>
      </c>
      <c r="I36" s="151">
        <v>4.714283249362369</v>
      </c>
      <c r="J36" s="151">
        <v>4.714283249362369</v>
      </c>
      <c r="K36" s="151">
        <v>4.714283249362369</v>
      </c>
      <c r="L36" s="151">
        <v>4.714283249362369</v>
      </c>
      <c r="M36" s="151">
        <v>4.714283249362369</v>
      </c>
      <c r="N36" s="151">
        <v>4.714283249362369</v>
      </c>
      <c r="O36" s="151">
        <v>4.714283249362369</v>
      </c>
      <c r="P36" s="151">
        <v>3.1324141191776533</v>
      </c>
      <c r="Q36" s="151">
        <v>3.1324141191776533</v>
      </c>
      <c r="R36" s="151">
        <v>3.1324141191776533</v>
      </c>
      <c r="S36" s="151">
        <v>3.1324141191776533</v>
      </c>
      <c r="T36" s="151">
        <v>3.1324141191776533</v>
      </c>
      <c r="U36" s="151">
        <v>3.1324141191776533</v>
      </c>
      <c r="V36" s="151">
        <v>3.1324141191776533</v>
      </c>
      <c r="W36" s="151">
        <v>3.1324141191776533</v>
      </c>
      <c r="X36" s="151">
        <v>3.1324141191776533</v>
      </c>
      <c r="Y36" s="151">
        <v>3.1324141191776533</v>
      </c>
      <c r="Z36" s="151">
        <v>3.1324141191776533</v>
      </c>
      <c r="AA36" s="151">
        <v>3.1324141191776533</v>
      </c>
      <c r="AB36" s="151">
        <v>0.32200340945392664</v>
      </c>
      <c r="AC36" s="151">
        <v>0.32200340945392664</v>
      </c>
      <c r="AD36" s="151">
        <v>0.32200340945392664</v>
      </c>
      <c r="AE36" s="151">
        <v>0.32200340945392664</v>
      </c>
      <c r="AF36" s="151">
        <v>0.32200340945392664</v>
      </c>
      <c r="AG36" s="151">
        <v>0.32200340945392664</v>
      </c>
      <c r="AH36" s="151">
        <v>0.32200340945392664</v>
      </c>
      <c r="AI36" s="151">
        <v>0.32200340945392664</v>
      </c>
      <c r="AJ36" s="151">
        <v>0.32200340945392664</v>
      </c>
      <c r="AK36" s="151">
        <v>0.32200340945392664</v>
      </c>
      <c r="AL36" s="151">
        <v>0.32200340945392664</v>
      </c>
      <c r="AM36" s="151">
        <v>0.32200340945392664</v>
      </c>
      <c r="AN36" s="151">
        <v>0</v>
      </c>
      <c r="AO36" s="210">
        <v>0</v>
      </c>
      <c r="AP36" s="262">
        <v>0</v>
      </c>
      <c r="AQ36" s="268">
        <f t="shared" si="8"/>
        <v>1.1925975893579723</v>
      </c>
      <c r="AR36" s="265">
        <f t="shared" ref="AR36:BW36" si="30">IFERROR(IF(AR$25-$C36&lt;0,0,VLOOKUP((ROUNDDOWN((AR$25-$C36)/365+1,0)),$C$8:$E$16,3,0))*$E32*$D$3,0)</f>
        <v>2.8438865592382414</v>
      </c>
      <c r="AS36" s="265">
        <f t="shared" si="30"/>
        <v>2.8438865592382414</v>
      </c>
      <c r="AT36" s="265">
        <f t="shared" si="30"/>
        <v>2.8438865592382414</v>
      </c>
      <c r="AU36" s="265">
        <f t="shared" si="30"/>
        <v>2.8438865592382414</v>
      </c>
      <c r="AV36" s="265">
        <f t="shared" si="30"/>
        <v>2.8438865592382414</v>
      </c>
      <c r="AW36" s="265">
        <f t="shared" si="30"/>
        <v>2.8438865592382414</v>
      </c>
      <c r="AX36" s="265">
        <f t="shared" si="30"/>
        <v>2.8438865592382414</v>
      </c>
      <c r="AY36" s="265">
        <f t="shared" si="30"/>
        <v>2.8438865592382414</v>
      </c>
      <c r="AZ36" s="265">
        <f t="shared" si="30"/>
        <v>2.8438865592382414</v>
      </c>
      <c r="BA36" s="265">
        <f t="shared" si="30"/>
        <v>0.70920256467594511</v>
      </c>
      <c r="BB36" s="265">
        <f t="shared" si="30"/>
        <v>0.70920256467594511</v>
      </c>
      <c r="BC36" s="265">
        <f t="shared" si="30"/>
        <v>0.70920256467594511</v>
      </c>
      <c r="BD36" s="265">
        <f t="shared" si="30"/>
        <v>0.70920256467594511</v>
      </c>
      <c r="BE36" s="265">
        <f t="shared" si="30"/>
        <v>0.70920256467594511</v>
      </c>
      <c r="BF36" s="265">
        <f t="shared" si="30"/>
        <v>0.70920256467594511</v>
      </c>
      <c r="BG36" s="265">
        <f t="shared" si="30"/>
        <v>0.70920256467594511</v>
      </c>
      <c r="BH36" s="265">
        <f t="shared" si="30"/>
        <v>0.70920256467594511</v>
      </c>
      <c r="BI36" s="265">
        <f t="shared" si="30"/>
        <v>0.70920256467594511</v>
      </c>
      <c r="BJ36" s="265">
        <f t="shared" si="30"/>
        <v>0.70920256467594511</v>
      </c>
      <c r="BK36" s="265">
        <f t="shared" si="30"/>
        <v>0.70920256467594511</v>
      </c>
      <c r="BL36" s="265">
        <f t="shared" si="30"/>
        <v>0.70920256467594511</v>
      </c>
      <c r="BM36" s="265">
        <f t="shared" si="30"/>
        <v>0</v>
      </c>
      <c r="BN36" s="265">
        <f t="shared" si="30"/>
        <v>0</v>
      </c>
      <c r="BO36" s="269">
        <f t="shared" si="10"/>
        <v>0</v>
      </c>
      <c r="BP36" s="232">
        <f t="shared" si="30"/>
        <v>0</v>
      </c>
      <c r="BQ36" s="232">
        <f t="shared" si="30"/>
        <v>0</v>
      </c>
      <c r="BR36" s="232">
        <f t="shared" si="30"/>
        <v>0</v>
      </c>
      <c r="BS36" s="232">
        <f t="shared" si="30"/>
        <v>0</v>
      </c>
      <c r="BT36" s="232">
        <f t="shared" si="30"/>
        <v>0</v>
      </c>
      <c r="BU36" s="232">
        <f t="shared" si="30"/>
        <v>0</v>
      </c>
      <c r="BV36" s="232">
        <f t="shared" si="30"/>
        <v>0</v>
      </c>
      <c r="BW36" s="232">
        <f t="shared" si="30"/>
        <v>0</v>
      </c>
      <c r="BX36" s="232">
        <f t="shared" ref="BX36:DA36" si="31">IFERROR(IF(BX$25-$C36&lt;0,0,VLOOKUP((ROUNDDOWN((BX$25-$C36)/365+1,0)),$C$8:$E$16,3,0))*$E32*$D$3,0)</f>
        <v>0</v>
      </c>
      <c r="BY36" s="232">
        <f t="shared" si="31"/>
        <v>0</v>
      </c>
      <c r="BZ36" s="232">
        <f t="shared" si="31"/>
        <v>0</v>
      </c>
      <c r="CA36" s="232">
        <f t="shared" si="31"/>
        <v>0</v>
      </c>
      <c r="CB36" s="232">
        <f t="shared" si="31"/>
        <v>0</v>
      </c>
      <c r="CC36" s="232">
        <f t="shared" si="31"/>
        <v>0</v>
      </c>
      <c r="CD36" s="232">
        <f t="shared" si="31"/>
        <v>0</v>
      </c>
      <c r="CE36" s="232">
        <f t="shared" si="31"/>
        <v>0</v>
      </c>
      <c r="CF36" s="232">
        <f t="shared" si="31"/>
        <v>0</v>
      </c>
      <c r="CG36" s="232">
        <f t="shared" si="31"/>
        <v>0</v>
      </c>
      <c r="CH36" s="232">
        <f t="shared" si="31"/>
        <v>0</v>
      </c>
      <c r="CI36" s="232">
        <f t="shared" si="31"/>
        <v>0</v>
      </c>
      <c r="CJ36" s="232">
        <f t="shared" si="31"/>
        <v>0</v>
      </c>
      <c r="CK36" s="232">
        <f t="shared" si="31"/>
        <v>0</v>
      </c>
      <c r="CL36" s="232">
        <f t="shared" si="31"/>
        <v>0</v>
      </c>
      <c r="CM36" s="232">
        <f t="shared" si="31"/>
        <v>0</v>
      </c>
      <c r="CN36" s="232">
        <f t="shared" si="31"/>
        <v>0</v>
      </c>
      <c r="CO36" s="232">
        <f t="shared" si="31"/>
        <v>0</v>
      </c>
      <c r="CP36" s="232">
        <f t="shared" si="31"/>
        <v>0</v>
      </c>
      <c r="CQ36" s="232">
        <f t="shared" si="31"/>
        <v>0</v>
      </c>
      <c r="CR36" s="232">
        <f t="shared" si="31"/>
        <v>0</v>
      </c>
      <c r="CS36" s="232">
        <f t="shared" si="31"/>
        <v>0</v>
      </c>
      <c r="CT36" s="232">
        <f t="shared" si="31"/>
        <v>0</v>
      </c>
      <c r="CU36" s="232">
        <f t="shared" si="31"/>
        <v>0</v>
      </c>
      <c r="CV36" s="232">
        <f t="shared" si="31"/>
        <v>0</v>
      </c>
      <c r="CW36" s="232">
        <f t="shared" si="31"/>
        <v>0</v>
      </c>
      <c r="CX36" s="232">
        <f t="shared" si="31"/>
        <v>0</v>
      </c>
      <c r="CY36" s="232">
        <f t="shared" si="31"/>
        <v>0</v>
      </c>
      <c r="CZ36" s="232">
        <f t="shared" si="31"/>
        <v>0</v>
      </c>
      <c r="DA36" s="232">
        <f t="shared" si="31"/>
        <v>0</v>
      </c>
      <c r="DD36" s="325">
        <v>193.90527500000002</v>
      </c>
      <c r="DE36" s="151">
        <v>193.90527500000002</v>
      </c>
      <c r="DF36" s="151">
        <v>193.90527500000002</v>
      </c>
      <c r="DG36" s="151">
        <v>193.90527500000002</v>
      </c>
      <c r="DH36" s="151">
        <v>193.90527500000002</v>
      </c>
      <c r="DI36" s="151">
        <v>193.90527500000002</v>
      </c>
      <c r="DJ36" s="151">
        <v>193.90527500000002</v>
      </c>
      <c r="DK36" s="151">
        <v>193.90527500000002</v>
      </c>
      <c r="DL36" s="151">
        <v>193.90527500000002</v>
      </c>
      <c r="DM36" s="151">
        <v>193.90527500000002</v>
      </c>
      <c r="DN36" s="151">
        <v>128.84071428571428</v>
      </c>
      <c r="DO36" s="151">
        <v>128.84071428571428</v>
      </c>
      <c r="DP36" s="151">
        <v>128.84071428571428</v>
      </c>
      <c r="DQ36" s="151">
        <v>128.84071428571428</v>
      </c>
      <c r="DR36" s="151">
        <v>128.84071428571428</v>
      </c>
      <c r="DS36" s="151">
        <v>128.84071428571428</v>
      </c>
      <c r="DT36" s="151">
        <v>128.84071428571428</v>
      </c>
      <c r="DU36" s="151">
        <v>128.84071428571428</v>
      </c>
      <c r="DV36" s="151">
        <v>128.84071428571428</v>
      </c>
      <c r="DW36" s="151">
        <v>128.84071428571428</v>
      </c>
      <c r="DX36" s="151">
        <v>128.84071428571428</v>
      </c>
      <c r="DY36" s="151">
        <v>128.84071428571428</v>
      </c>
      <c r="DZ36" s="151">
        <v>13.244465034965035</v>
      </c>
      <c r="EA36" s="151">
        <v>13.244465034965035</v>
      </c>
      <c r="EB36" s="151">
        <v>13.244465034965035</v>
      </c>
      <c r="EC36" s="151">
        <v>13.244465034965035</v>
      </c>
      <c r="ED36" s="151">
        <v>13.244465034965035</v>
      </c>
      <c r="EE36" s="151">
        <v>13.244465034965035</v>
      </c>
      <c r="EF36" s="151">
        <v>13.244465034965035</v>
      </c>
      <c r="EG36" s="151">
        <v>13.244465034965035</v>
      </c>
      <c r="EH36" s="151">
        <v>13.244465034965035</v>
      </c>
      <c r="EI36" s="151">
        <v>13.244465034965035</v>
      </c>
      <c r="EJ36" s="151">
        <v>13.244465034965035</v>
      </c>
      <c r="EK36" s="151">
        <v>13.244465034965035</v>
      </c>
      <c r="EL36" s="151">
        <v>0</v>
      </c>
      <c r="EM36" s="151">
        <v>0</v>
      </c>
      <c r="EN36" s="326">
        <v>0</v>
      </c>
      <c r="EO36" s="325">
        <f t="shared" si="5"/>
        <v>45.466880109677426</v>
      </c>
      <c r="EP36" s="151">
        <f t="shared" ref="EP36:FU36" si="32">IFERROR(IF(EP$25-$C36&lt;0,0,VLOOKUP((ROUNDDOWN((EP$25-$C36)/365+1,0)),$C$8:$E$16,3,0))*$E32*$D$20,0)</f>
        <v>108.42102180000001</v>
      </c>
      <c r="EQ36" s="151">
        <f t="shared" si="32"/>
        <v>108.42102180000001</v>
      </c>
      <c r="ER36" s="151">
        <f t="shared" si="32"/>
        <v>108.42102180000001</v>
      </c>
      <c r="ES36" s="151">
        <f t="shared" si="32"/>
        <v>108.42102180000001</v>
      </c>
      <c r="ET36" s="151">
        <f t="shared" si="32"/>
        <v>108.42102180000001</v>
      </c>
      <c r="EU36" s="151">
        <f t="shared" si="32"/>
        <v>108.42102180000001</v>
      </c>
      <c r="EV36" s="151">
        <f t="shared" si="32"/>
        <v>108.42102180000001</v>
      </c>
      <c r="EW36" s="151">
        <f t="shared" si="32"/>
        <v>108.42102180000001</v>
      </c>
      <c r="EX36" s="151">
        <f t="shared" si="32"/>
        <v>108.42102180000001</v>
      </c>
      <c r="EY36" s="151">
        <f t="shared" si="32"/>
        <v>27.037810799999999</v>
      </c>
      <c r="EZ36" s="151">
        <f t="shared" si="32"/>
        <v>27.037810799999999</v>
      </c>
      <c r="FA36" s="151">
        <f t="shared" si="32"/>
        <v>27.037810799999999</v>
      </c>
      <c r="FB36" s="151">
        <f t="shared" si="32"/>
        <v>27.037810799999999</v>
      </c>
      <c r="FC36" s="151">
        <f t="shared" si="32"/>
        <v>27.037810799999999</v>
      </c>
      <c r="FD36" s="151">
        <f t="shared" si="32"/>
        <v>27.037810799999999</v>
      </c>
      <c r="FE36" s="151">
        <f t="shared" si="32"/>
        <v>27.037810799999999</v>
      </c>
      <c r="FF36" s="151">
        <f t="shared" si="32"/>
        <v>27.037810799999999</v>
      </c>
      <c r="FG36" s="151">
        <f t="shared" si="32"/>
        <v>27.037810799999999</v>
      </c>
      <c r="FH36" s="151">
        <f t="shared" si="32"/>
        <v>27.037810799999999</v>
      </c>
      <c r="FI36" s="151">
        <f t="shared" si="32"/>
        <v>27.037810799999999</v>
      </c>
      <c r="FJ36" s="151">
        <f t="shared" si="32"/>
        <v>27.037810799999999</v>
      </c>
      <c r="FK36" s="151">
        <f t="shared" si="32"/>
        <v>0</v>
      </c>
      <c r="FL36" s="151">
        <f t="shared" si="32"/>
        <v>0</v>
      </c>
      <c r="FM36" s="210">
        <f t="shared" si="32"/>
        <v>0</v>
      </c>
      <c r="FN36" s="151">
        <f t="shared" si="32"/>
        <v>0</v>
      </c>
      <c r="FO36" s="151">
        <f t="shared" si="32"/>
        <v>0</v>
      </c>
      <c r="FP36" s="151">
        <f t="shared" si="32"/>
        <v>0</v>
      </c>
      <c r="FQ36" s="151">
        <f t="shared" si="32"/>
        <v>0</v>
      </c>
      <c r="FR36" s="151">
        <f t="shared" si="32"/>
        <v>0</v>
      </c>
      <c r="FS36" s="151">
        <f t="shared" si="32"/>
        <v>0</v>
      </c>
      <c r="FT36" s="151">
        <f t="shared" si="32"/>
        <v>0</v>
      </c>
      <c r="FU36" s="151">
        <f t="shared" si="32"/>
        <v>0</v>
      </c>
      <c r="FV36" s="151">
        <f t="shared" ref="FV36:GY36" si="33">IFERROR(IF(FV$25-$C36&lt;0,0,VLOOKUP((ROUNDDOWN((FV$25-$C36)/365+1,0)),$C$8:$E$16,3,0))*$E32*$D$20,0)</f>
        <v>0</v>
      </c>
      <c r="FW36" s="151">
        <f t="shared" si="33"/>
        <v>0</v>
      </c>
      <c r="FX36" s="151">
        <f t="shared" si="33"/>
        <v>0</v>
      </c>
      <c r="FY36" s="151">
        <f t="shared" si="33"/>
        <v>0</v>
      </c>
      <c r="FZ36" s="151">
        <f t="shared" si="33"/>
        <v>0</v>
      </c>
      <c r="GA36" s="151">
        <f t="shared" si="33"/>
        <v>0</v>
      </c>
      <c r="GB36" s="151">
        <f t="shared" si="33"/>
        <v>0</v>
      </c>
      <c r="GC36" s="151">
        <f t="shared" si="33"/>
        <v>0</v>
      </c>
      <c r="GD36" s="151">
        <f t="shared" si="33"/>
        <v>0</v>
      </c>
      <c r="GE36" s="151">
        <f t="shared" si="33"/>
        <v>0</v>
      </c>
      <c r="GF36" s="151">
        <f t="shared" si="33"/>
        <v>0</v>
      </c>
      <c r="GG36" s="151">
        <f t="shared" si="33"/>
        <v>0</v>
      </c>
      <c r="GH36" s="151">
        <f t="shared" si="33"/>
        <v>0</v>
      </c>
      <c r="GI36" s="151">
        <f t="shared" si="33"/>
        <v>0</v>
      </c>
      <c r="GJ36" s="151">
        <f t="shared" si="33"/>
        <v>0</v>
      </c>
      <c r="GK36" s="151">
        <f t="shared" si="33"/>
        <v>0</v>
      </c>
      <c r="GL36" s="307">
        <f t="shared" si="33"/>
        <v>0</v>
      </c>
      <c r="GM36" s="151">
        <f t="shared" si="33"/>
        <v>0</v>
      </c>
      <c r="GN36" s="151">
        <f t="shared" si="33"/>
        <v>0</v>
      </c>
      <c r="GO36" s="151">
        <f t="shared" si="33"/>
        <v>0</v>
      </c>
      <c r="GP36" s="151">
        <f t="shared" si="33"/>
        <v>0</v>
      </c>
      <c r="GQ36" s="151">
        <f t="shared" si="33"/>
        <v>0</v>
      </c>
      <c r="GR36" s="151">
        <f t="shared" si="33"/>
        <v>0</v>
      </c>
      <c r="GS36" s="151">
        <f t="shared" si="33"/>
        <v>0</v>
      </c>
      <c r="GT36" s="151">
        <f t="shared" si="33"/>
        <v>0</v>
      </c>
      <c r="GU36" s="151">
        <f t="shared" si="33"/>
        <v>0</v>
      </c>
      <c r="GV36" s="151">
        <f t="shared" si="33"/>
        <v>0</v>
      </c>
      <c r="GW36" s="151">
        <f t="shared" si="33"/>
        <v>0</v>
      </c>
      <c r="GX36" s="151">
        <f t="shared" si="33"/>
        <v>0</v>
      </c>
      <c r="GY36" s="151">
        <f t="shared" si="33"/>
        <v>0</v>
      </c>
    </row>
    <row r="37" spans="3:207" x14ac:dyDescent="0.25">
      <c r="C37" s="140">
        <v>41214</v>
      </c>
      <c r="D37" s="140">
        <f t="shared" si="2"/>
        <v>41243</v>
      </c>
      <c r="E37" s="52">
        <v>560</v>
      </c>
      <c r="F37" s="174">
        <v>1.1926563228423888</v>
      </c>
      <c r="G37" s="151">
        <v>2.8440266160087733</v>
      </c>
      <c r="H37" s="151">
        <v>2.8440266160087733</v>
      </c>
      <c r="I37" s="151">
        <v>2.8440266160087733</v>
      </c>
      <c r="J37" s="151">
        <v>2.8440266160087733</v>
      </c>
      <c r="K37" s="151">
        <v>2.8440266160087733</v>
      </c>
      <c r="L37" s="151">
        <v>2.8440266160087733</v>
      </c>
      <c r="M37" s="151">
        <v>2.8440266160087733</v>
      </c>
      <c r="N37" s="151">
        <v>2.8440266160087733</v>
      </c>
      <c r="O37" s="151">
        <v>2.8440266160087733</v>
      </c>
      <c r="P37" s="151">
        <v>2.8440266160087733</v>
      </c>
      <c r="Q37" s="151">
        <v>1.889718681733404</v>
      </c>
      <c r="R37" s="151">
        <v>1.889718681733404</v>
      </c>
      <c r="S37" s="151">
        <v>1.889718681733404</v>
      </c>
      <c r="T37" s="151">
        <v>1.889718681733404</v>
      </c>
      <c r="U37" s="151">
        <v>1.889718681733404</v>
      </c>
      <c r="V37" s="151">
        <v>1.889718681733404</v>
      </c>
      <c r="W37" s="151">
        <v>1.889718681733404</v>
      </c>
      <c r="X37" s="151">
        <v>1.889718681733404</v>
      </c>
      <c r="Y37" s="151">
        <v>1.889718681733404</v>
      </c>
      <c r="Z37" s="151">
        <v>1.889718681733404</v>
      </c>
      <c r="AA37" s="151">
        <v>1.889718681733404</v>
      </c>
      <c r="AB37" s="151">
        <v>1.889718681733404</v>
      </c>
      <c r="AC37" s="151">
        <v>0.19425779455581146</v>
      </c>
      <c r="AD37" s="151">
        <v>0.19425779455581146</v>
      </c>
      <c r="AE37" s="151">
        <v>0.19425779455581146</v>
      </c>
      <c r="AF37" s="151">
        <v>0.19425779455581146</v>
      </c>
      <c r="AG37" s="151">
        <v>0.19425779455581146</v>
      </c>
      <c r="AH37" s="151">
        <v>0.19425779455581146</v>
      </c>
      <c r="AI37" s="151">
        <v>0.19425779455581146</v>
      </c>
      <c r="AJ37" s="151">
        <v>0.19425779455581146</v>
      </c>
      <c r="AK37" s="151">
        <v>0.19425779455581146</v>
      </c>
      <c r="AL37" s="151">
        <v>0.19425779455581146</v>
      </c>
      <c r="AM37" s="151">
        <v>0.19425779455581146</v>
      </c>
      <c r="AN37" s="151">
        <v>0.19425779455581146</v>
      </c>
      <c r="AO37" s="210">
        <v>0</v>
      </c>
      <c r="AP37" s="262">
        <v>0</v>
      </c>
      <c r="AQ37" s="268">
        <f t="shared" si="8"/>
        <v>0.71946870964546528</v>
      </c>
      <c r="AR37" s="265">
        <f t="shared" ref="AR37:BW37" si="34">IFERROR(IF(AR$25-$C37&lt;0,0,VLOOKUP((ROUNDDOWN((AR$25-$C37)/365+1,0)),$C$8:$E$16,3,0))*$E33*$D$3,0)</f>
        <v>1.7156561537699555</v>
      </c>
      <c r="AS37" s="265">
        <f t="shared" si="34"/>
        <v>1.7156561537699555</v>
      </c>
      <c r="AT37" s="265">
        <f t="shared" si="34"/>
        <v>1.7156561537699555</v>
      </c>
      <c r="AU37" s="265">
        <f t="shared" si="34"/>
        <v>1.7156561537699555</v>
      </c>
      <c r="AV37" s="265">
        <f t="shared" si="34"/>
        <v>1.7156561537699555</v>
      </c>
      <c r="AW37" s="265">
        <f t="shared" si="34"/>
        <v>1.7156561537699555</v>
      </c>
      <c r="AX37" s="265">
        <f t="shared" si="34"/>
        <v>1.7156561537699555</v>
      </c>
      <c r="AY37" s="265">
        <f t="shared" si="34"/>
        <v>1.7156561537699555</v>
      </c>
      <c r="AZ37" s="265">
        <f t="shared" si="34"/>
        <v>1.7156561537699555</v>
      </c>
      <c r="BA37" s="265">
        <f t="shared" si="34"/>
        <v>1.7156561537699555</v>
      </c>
      <c r="BB37" s="265">
        <f t="shared" si="34"/>
        <v>0.42784679311598006</v>
      </c>
      <c r="BC37" s="265">
        <f t="shared" si="34"/>
        <v>0.42784679311598006</v>
      </c>
      <c r="BD37" s="265">
        <f t="shared" si="34"/>
        <v>0.42784679311598006</v>
      </c>
      <c r="BE37" s="265">
        <f t="shared" si="34"/>
        <v>0.42784679311598006</v>
      </c>
      <c r="BF37" s="265">
        <f t="shared" si="34"/>
        <v>0.42784679311598006</v>
      </c>
      <c r="BG37" s="265">
        <f t="shared" si="34"/>
        <v>0.42784679311598006</v>
      </c>
      <c r="BH37" s="265">
        <f t="shared" si="34"/>
        <v>0.42784679311598006</v>
      </c>
      <c r="BI37" s="265">
        <f t="shared" si="34"/>
        <v>0.42784679311598006</v>
      </c>
      <c r="BJ37" s="265">
        <f t="shared" si="34"/>
        <v>0.42784679311598006</v>
      </c>
      <c r="BK37" s="265">
        <f t="shared" si="34"/>
        <v>0.42784679311598006</v>
      </c>
      <c r="BL37" s="265">
        <f t="shared" si="34"/>
        <v>0.42784679311598006</v>
      </c>
      <c r="BM37" s="265">
        <f t="shared" si="34"/>
        <v>0.42784679311598006</v>
      </c>
      <c r="BN37" s="265">
        <f t="shared" si="34"/>
        <v>0</v>
      </c>
      <c r="BO37" s="269">
        <f t="shared" si="10"/>
        <v>0</v>
      </c>
      <c r="BP37" s="232">
        <f t="shared" si="34"/>
        <v>0</v>
      </c>
      <c r="BQ37" s="232">
        <f t="shared" si="34"/>
        <v>0</v>
      </c>
      <c r="BR37" s="232">
        <f t="shared" si="34"/>
        <v>0</v>
      </c>
      <c r="BS37" s="232">
        <f t="shared" si="34"/>
        <v>0</v>
      </c>
      <c r="BT37" s="232">
        <f t="shared" si="34"/>
        <v>0</v>
      </c>
      <c r="BU37" s="232">
        <f t="shared" si="34"/>
        <v>0</v>
      </c>
      <c r="BV37" s="232">
        <f t="shared" si="34"/>
        <v>0</v>
      </c>
      <c r="BW37" s="232">
        <f t="shared" si="34"/>
        <v>0</v>
      </c>
      <c r="BX37" s="232">
        <f t="shared" ref="BX37:DA37" si="35">IFERROR(IF(BX$25-$C37&lt;0,0,VLOOKUP((ROUNDDOWN((BX$25-$C37)/365+1,0)),$C$8:$E$16,3,0))*$E33*$D$3,0)</f>
        <v>0</v>
      </c>
      <c r="BY37" s="232">
        <f t="shared" si="35"/>
        <v>0</v>
      </c>
      <c r="BZ37" s="232">
        <f t="shared" si="35"/>
        <v>0</v>
      </c>
      <c r="CA37" s="232">
        <f t="shared" si="35"/>
        <v>0</v>
      </c>
      <c r="CB37" s="232">
        <f t="shared" si="35"/>
        <v>0</v>
      </c>
      <c r="CC37" s="232">
        <f t="shared" si="35"/>
        <v>0</v>
      </c>
      <c r="CD37" s="232">
        <f t="shared" si="35"/>
        <v>0</v>
      </c>
      <c r="CE37" s="232">
        <f t="shared" si="35"/>
        <v>0</v>
      </c>
      <c r="CF37" s="232">
        <f t="shared" si="35"/>
        <v>0</v>
      </c>
      <c r="CG37" s="232">
        <f t="shared" si="35"/>
        <v>0</v>
      </c>
      <c r="CH37" s="232">
        <f t="shared" si="35"/>
        <v>0</v>
      </c>
      <c r="CI37" s="232">
        <f t="shared" si="35"/>
        <v>0</v>
      </c>
      <c r="CJ37" s="232">
        <f t="shared" si="35"/>
        <v>0</v>
      </c>
      <c r="CK37" s="232">
        <f t="shared" si="35"/>
        <v>0</v>
      </c>
      <c r="CL37" s="232">
        <f t="shared" si="35"/>
        <v>0</v>
      </c>
      <c r="CM37" s="232">
        <f t="shared" si="35"/>
        <v>0</v>
      </c>
      <c r="CN37" s="232">
        <f t="shared" si="35"/>
        <v>0</v>
      </c>
      <c r="CO37" s="232">
        <f t="shared" si="35"/>
        <v>0</v>
      </c>
      <c r="CP37" s="232">
        <f t="shared" si="35"/>
        <v>0</v>
      </c>
      <c r="CQ37" s="232">
        <f t="shared" si="35"/>
        <v>0</v>
      </c>
      <c r="CR37" s="232">
        <f t="shared" si="35"/>
        <v>0</v>
      </c>
      <c r="CS37" s="232">
        <f t="shared" si="35"/>
        <v>0</v>
      </c>
      <c r="CT37" s="232">
        <f t="shared" si="35"/>
        <v>0</v>
      </c>
      <c r="CU37" s="232">
        <f t="shared" si="35"/>
        <v>0</v>
      </c>
      <c r="CV37" s="232">
        <f t="shared" si="35"/>
        <v>0</v>
      </c>
      <c r="CW37" s="232">
        <f t="shared" si="35"/>
        <v>0</v>
      </c>
      <c r="CX37" s="232">
        <f t="shared" si="35"/>
        <v>0</v>
      </c>
      <c r="CY37" s="232">
        <f t="shared" si="35"/>
        <v>0</v>
      </c>
      <c r="CZ37" s="232">
        <f t="shared" si="35"/>
        <v>0</v>
      </c>
      <c r="DA37" s="232">
        <f t="shared" si="35"/>
        <v>0</v>
      </c>
      <c r="DD37" s="325">
        <v>116.97892</v>
      </c>
      <c r="DE37" s="151">
        <v>116.97892</v>
      </c>
      <c r="DF37" s="151">
        <v>116.97892</v>
      </c>
      <c r="DG37" s="151">
        <v>116.97892</v>
      </c>
      <c r="DH37" s="151">
        <v>116.97892</v>
      </c>
      <c r="DI37" s="151">
        <v>116.97892</v>
      </c>
      <c r="DJ37" s="151">
        <v>116.97892</v>
      </c>
      <c r="DK37" s="151">
        <v>116.97892</v>
      </c>
      <c r="DL37" s="151">
        <v>116.97892</v>
      </c>
      <c r="DM37" s="151">
        <v>116.97892</v>
      </c>
      <c r="DN37" s="151">
        <v>116.97892</v>
      </c>
      <c r="DO37" s="151">
        <v>77.726857142857142</v>
      </c>
      <c r="DP37" s="151">
        <v>77.726857142857142</v>
      </c>
      <c r="DQ37" s="151">
        <v>77.726857142857142</v>
      </c>
      <c r="DR37" s="151">
        <v>77.726857142857142</v>
      </c>
      <c r="DS37" s="151">
        <v>77.726857142857142</v>
      </c>
      <c r="DT37" s="151">
        <v>77.726857142857142</v>
      </c>
      <c r="DU37" s="151">
        <v>77.726857142857142</v>
      </c>
      <c r="DV37" s="151">
        <v>77.726857142857142</v>
      </c>
      <c r="DW37" s="151">
        <v>77.726857142857142</v>
      </c>
      <c r="DX37" s="151">
        <v>77.726857142857142</v>
      </c>
      <c r="DY37" s="151">
        <v>77.726857142857142</v>
      </c>
      <c r="DZ37" s="151">
        <v>77.726857142857142</v>
      </c>
      <c r="EA37" s="151">
        <v>7.9901034965034965</v>
      </c>
      <c r="EB37" s="151">
        <v>7.9901034965034965</v>
      </c>
      <c r="EC37" s="151">
        <v>7.9901034965034965</v>
      </c>
      <c r="ED37" s="151">
        <v>7.9901034965034965</v>
      </c>
      <c r="EE37" s="151">
        <v>7.9901034965034965</v>
      </c>
      <c r="EF37" s="151">
        <v>7.9901034965034965</v>
      </c>
      <c r="EG37" s="151">
        <v>7.9901034965034965</v>
      </c>
      <c r="EH37" s="151">
        <v>7.9901034965034965</v>
      </c>
      <c r="EI37" s="151">
        <v>7.9901034965034965</v>
      </c>
      <c r="EJ37" s="151">
        <v>7.9901034965034965</v>
      </c>
      <c r="EK37" s="151">
        <v>7.9901034965034965</v>
      </c>
      <c r="EL37" s="151">
        <v>7.9901034965034965</v>
      </c>
      <c r="EM37" s="151">
        <v>0</v>
      </c>
      <c r="EN37" s="326">
        <v>0</v>
      </c>
      <c r="EO37" s="325">
        <f t="shared" si="5"/>
        <v>27.429199803870972</v>
      </c>
      <c r="EP37" s="151">
        <f t="shared" ref="EP37:FU37" si="36">IFERROR(IF(EP$25-$C37&lt;0,0,VLOOKUP((ROUNDDOWN((EP$25-$C37)/365+1,0)),$C$8:$E$16,3,0))*$E33*$D$20,0)</f>
        <v>65.408091840000012</v>
      </c>
      <c r="EQ37" s="151">
        <f t="shared" si="36"/>
        <v>65.408091840000012</v>
      </c>
      <c r="ER37" s="151">
        <f t="shared" si="36"/>
        <v>65.408091840000012</v>
      </c>
      <c r="ES37" s="151">
        <f t="shared" si="36"/>
        <v>65.408091840000012</v>
      </c>
      <c r="ET37" s="151">
        <f t="shared" si="36"/>
        <v>65.408091840000012</v>
      </c>
      <c r="EU37" s="151">
        <f t="shared" si="36"/>
        <v>65.408091840000012</v>
      </c>
      <c r="EV37" s="151">
        <f t="shared" si="36"/>
        <v>65.408091840000012</v>
      </c>
      <c r="EW37" s="151">
        <f t="shared" si="36"/>
        <v>65.408091840000012</v>
      </c>
      <c r="EX37" s="151">
        <f t="shared" si="36"/>
        <v>65.408091840000012</v>
      </c>
      <c r="EY37" s="151">
        <f t="shared" si="36"/>
        <v>65.408091840000012</v>
      </c>
      <c r="EZ37" s="151">
        <f t="shared" si="36"/>
        <v>16.311335040000003</v>
      </c>
      <c r="FA37" s="151">
        <f t="shared" si="36"/>
        <v>16.311335040000003</v>
      </c>
      <c r="FB37" s="151">
        <f t="shared" si="36"/>
        <v>16.311335040000003</v>
      </c>
      <c r="FC37" s="151">
        <f t="shared" si="36"/>
        <v>16.311335040000003</v>
      </c>
      <c r="FD37" s="151">
        <f t="shared" si="36"/>
        <v>16.311335040000003</v>
      </c>
      <c r="FE37" s="151">
        <f t="shared" si="36"/>
        <v>16.311335040000003</v>
      </c>
      <c r="FF37" s="151">
        <f t="shared" si="36"/>
        <v>16.311335040000003</v>
      </c>
      <c r="FG37" s="151">
        <f t="shared" si="36"/>
        <v>16.311335040000003</v>
      </c>
      <c r="FH37" s="151">
        <f t="shared" si="36"/>
        <v>16.311335040000003</v>
      </c>
      <c r="FI37" s="151">
        <f t="shared" si="36"/>
        <v>16.311335040000003</v>
      </c>
      <c r="FJ37" s="151">
        <f t="shared" si="36"/>
        <v>16.311335040000003</v>
      </c>
      <c r="FK37" s="151">
        <f t="shared" si="36"/>
        <v>16.311335040000003</v>
      </c>
      <c r="FL37" s="151">
        <f t="shared" si="36"/>
        <v>0</v>
      </c>
      <c r="FM37" s="210">
        <f t="shared" si="36"/>
        <v>0</v>
      </c>
      <c r="FN37" s="151">
        <f t="shared" si="36"/>
        <v>0</v>
      </c>
      <c r="FO37" s="151">
        <f t="shared" si="36"/>
        <v>0</v>
      </c>
      <c r="FP37" s="151">
        <f t="shared" si="36"/>
        <v>0</v>
      </c>
      <c r="FQ37" s="151">
        <f t="shared" si="36"/>
        <v>0</v>
      </c>
      <c r="FR37" s="151">
        <f t="shared" si="36"/>
        <v>0</v>
      </c>
      <c r="FS37" s="151">
        <f t="shared" si="36"/>
        <v>0</v>
      </c>
      <c r="FT37" s="151">
        <f t="shared" si="36"/>
        <v>0</v>
      </c>
      <c r="FU37" s="151">
        <f t="shared" si="36"/>
        <v>0</v>
      </c>
      <c r="FV37" s="151">
        <f t="shared" ref="FV37:GY37" si="37">IFERROR(IF(FV$25-$C37&lt;0,0,VLOOKUP((ROUNDDOWN((FV$25-$C37)/365+1,0)),$C$8:$E$16,3,0))*$E33*$D$20,0)</f>
        <v>0</v>
      </c>
      <c r="FW37" s="151">
        <f t="shared" si="37"/>
        <v>0</v>
      </c>
      <c r="FX37" s="151">
        <f t="shared" si="37"/>
        <v>0</v>
      </c>
      <c r="FY37" s="151">
        <f t="shared" si="37"/>
        <v>0</v>
      </c>
      <c r="FZ37" s="151">
        <f t="shared" si="37"/>
        <v>0</v>
      </c>
      <c r="GA37" s="151">
        <f t="shared" si="37"/>
        <v>0</v>
      </c>
      <c r="GB37" s="151">
        <f t="shared" si="37"/>
        <v>0</v>
      </c>
      <c r="GC37" s="151">
        <f t="shared" si="37"/>
        <v>0</v>
      </c>
      <c r="GD37" s="151">
        <f t="shared" si="37"/>
        <v>0</v>
      </c>
      <c r="GE37" s="151">
        <f t="shared" si="37"/>
        <v>0</v>
      </c>
      <c r="GF37" s="151">
        <f t="shared" si="37"/>
        <v>0</v>
      </c>
      <c r="GG37" s="151">
        <f t="shared" si="37"/>
        <v>0</v>
      </c>
      <c r="GH37" s="151">
        <f t="shared" si="37"/>
        <v>0</v>
      </c>
      <c r="GI37" s="151">
        <f t="shared" si="37"/>
        <v>0</v>
      </c>
      <c r="GJ37" s="151">
        <f t="shared" si="37"/>
        <v>0</v>
      </c>
      <c r="GK37" s="151">
        <f t="shared" si="37"/>
        <v>0</v>
      </c>
      <c r="GL37" s="307">
        <f t="shared" si="37"/>
        <v>0</v>
      </c>
      <c r="GM37" s="151">
        <f t="shared" si="37"/>
        <v>0</v>
      </c>
      <c r="GN37" s="151">
        <f t="shared" si="37"/>
        <v>0</v>
      </c>
      <c r="GO37" s="151">
        <f t="shared" si="37"/>
        <v>0</v>
      </c>
      <c r="GP37" s="151">
        <f t="shared" si="37"/>
        <v>0</v>
      </c>
      <c r="GQ37" s="151">
        <f t="shared" si="37"/>
        <v>0</v>
      </c>
      <c r="GR37" s="151">
        <f t="shared" si="37"/>
        <v>0</v>
      </c>
      <c r="GS37" s="151">
        <f t="shared" si="37"/>
        <v>0</v>
      </c>
      <c r="GT37" s="151">
        <f t="shared" si="37"/>
        <v>0</v>
      </c>
      <c r="GU37" s="151">
        <f t="shared" si="37"/>
        <v>0</v>
      </c>
      <c r="GV37" s="151">
        <f t="shared" si="37"/>
        <v>0</v>
      </c>
      <c r="GW37" s="151">
        <f t="shared" si="37"/>
        <v>0</v>
      </c>
      <c r="GX37" s="151">
        <f t="shared" si="37"/>
        <v>0</v>
      </c>
      <c r="GY37" s="151">
        <f t="shared" si="37"/>
        <v>0</v>
      </c>
    </row>
    <row r="38" spans="3:207" x14ac:dyDescent="0.25">
      <c r="C38" s="140">
        <v>41244</v>
      </c>
      <c r="D38" s="140">
        <f t="shared" si="2"/>
        <v>41274</v>
      </c>
      <c r="E38" s="52">
        <v>263</v>
      </c>
      <c r="F38" s="174">
        <v>1.0046833154378818</v>
      </c>
      <c r="G38" s="151">
        <v>2.3957832906595642</v>
      </c>
      <c r="H38" s="151">
        <v>2.3957832906595642</v>
      </c>
      <c r="I38" s="151">
        <v>2.3957832906595642</v>
      </c>
      <c r="J38" s="151">
        <v>2.3957832906595642</v>
      </c>
      <c r="K38" s="151">
        <v>2.3957832906595642</v>
      </c>
      <c r="L38" s="151">
        <v>2.3957832906595642</v>
      </c>
      <c r="M38" s="151">
        <v>2.3957832906595642</v>
      </c>
      <c r="N38" s="151">
        <v>2.3957832906595642</v>
      </c>
      <c r="O38" s="151">
        <v>2.3957832906595642</v>
      </c>
      <c r="P38" s="151">
        <v>2.3957832906595642</v>
      </c>
      <c r="Q38" s="151">
        <v>2.3957832906595642</v>
      </c>
      <c r="R38" s="151">
        <v>1.5918825851558567</v>
      </c>
      <c r="S38" s="151">
        <v>1.5918825851558567</v>
      </c>
      <c r="T38" s="151">
        <v>1.5918825851558567</v>
      </c>
      <c r="U38" s="151">
        <v>1.5918825851558567</v>
      </c>
      <c r="V38" s="151">
        <v>1.5918825851558567</v>
      </c>
      <c r="W38" s="151">
        <v>1.5918825851558567</v>
      </c>
      <c r="X38" s="151">
        <v>1.5918825851558567</v>
      </c>
      <c r="Y38" s="151">
        <v>1.5918825851558567</v>
      </c>
      <c r="Z38" s="151">
        <v>1.5918825851558567</v>
      </c>
      <c r="AA38" s="151">
        <v>1.5918825851558567</v>
      </c>
      <c r="AB38" s="151">
        <v>1.5918825851558567</v>
      </c>
      <c r="AC38" s="151">
        <v>1.5918825851558567</v>
      </c>
      <c r="AD38" s="151">
        <v>0.16364107693560204</v>
      </c>
      <c r="AE38" s="151">
        <v>0.16364107693560204</v>
      </c>
      <c r="AF38" s="151">
        <v>0.16364107693560204</v>
      </c>
      <c r="AG38" s="151">
        <v>0.16364107693560204</v>
      </c>
      <c r="AH38" s="151">
        <v>0.16364107693560204</v>
      </c>
      <c r="AI38" s="151">
        <v>0.16364107693560204</v>
      </c>
      <c r="AJ38" s="151">
        <v>0.16364107693560204</v>
      </c>
      <c r="AK38" s="151">
        <v>0.16364107693560204</v>
      </c>
      <c r="AL38" s="151">
        <v>0.16364107693560204</v>
      </c>
      <c r="AM38" s="151">
        <v>0.16364107693560204</v>
      </c>
      <c r="AN38" s="151">
        <v>0.16364107693560204</v>
      </c>
      <c r="AO38" s="210">
        <v>0.16364107693560204</v>
      </c>
      <c r="AP38" s="262">
        <v>0</v>
      </c>
      <c r="AQ38" s="268">
        <f t="shared" si="8"/>
        <v>0.60607418475569086</v>
      </c>
      <c r="AR38" s="265">
        <f t="shared" ref="AR38:BW38" si="38">IFERROR(IF(AR$25-$C38&lt;0,0,VLOOKUP((ROUNDDOWN((AR$25-$C38)/365+1,0)),$C$8:$E$16,3,0))*$E34*$D$3,0)</f>
        <v>1.4452538251866474</v>
      </c>
      <c r="AS38" s="265">
        <f t="shared" si="38"/>
        <v>1.4452538251866474</v>
      </c>
      <c r="AT38" s="265">
        <f t="shared" si="38"/>
        <v>1.4452538251866474</v>
      </c>
      <c r="AU38" s="265">
        <f t="shared" si="38"/>
        <v>1.4452538251866474</v>
      </c>
      <c r="AV38" s="265">
        <f t="shared" si="38"/>
        <v>1.4452538251866474</v>
      </c>
      <c r="AW38" s="265">
        <f t="shared" si="38"/>
        <v>1.4452538251866474</v>
      </c>
      <c r="AX38" s="265">
        <f t="shared" si="38"/>
        <v>1.4452538251866474</v>
      </c>
      <c r="AY38" s="265">
        <f t="shared" si="38"/>
        <v>1.4452538251866474</v>
      </c>
      <c r="AZ38" s="265">
        <f t="shared" si="38"/>
        <v>1.4452538251866474</v>
      </c>
      <c r="BA38" s="265">
        <f t="shared" si="38"/>
        <v>1.4452538251866474</v>
      </c>
      <c r="BB38" s="265">
        <f t="shared" si="38"/>
        <v>1.4452538251866474</v>
      </c>
      <c r="BC38" s="265">
        <f t="shared" si="38"/>
        <v>0.36041441811400493</v>
      </c>
      <c r="BD38" s="265">
        <f t="shared" si="38"/>
        <v>0.36041441811400493</v>
      </c>
      <c r="BE38" s="265">
        <f t="shared" si="38"/>
        <v>0.36041441811400493</v>
      </c>
      <c r="BF38" s="265">
        <f t="shared" si="38"/>
        <v>0.36041441811400493</v>
      </c>
      <c r="BG38" s="265">
        <f t="shared" si="38"/>
        <v>0.36041441811400493</v>
      </c>
      <c r="BH38" s="265">
        <f t="shared" si="38"/>
        <v>0.36041441811400493</v>
      </c>
      <c r="BI38" s="265">
        <f t="shared" si="38"/>
        <v>0.36041441811400493</v>
      </c>
      <c r="BJ38" s="265">
        <f t="shared" si="38"/>
        <v>0.36041441811400493</v>
      </c>
      <c r="BK38" s="265">
        <f t="shared" si="38"/>
        <v>0.36041441811400493</v>
      </c>
      <c r="BL38" s="265">
        <f t="shared" si="38"/>
        <v>0.36041441811400493</v>
      </c>
      <c r="BM38" s="265">
        <f t="shared" si="38"/>
        <v>0.36041441811400493</v>
      </c>
      <c r="BN38" s="265">
        <f t="shared" si="38"/>
        <v>0.36041441811400493</v>
      </c>
      <c r="BO38" s="269">
        <f t="shared" si="10"/>
        <v>0</v>
      </c>
      <c r="BP38" s="232">
        <f t="shared" si="38"/>
        <v>0</v>
      </c>
      <c r="BQ38" s="232">
        <f t="shared" si="38"/>
        <v>0</v>
      </c>
      <c r="BR38" s="232">
        <f t="shared" si="38"/>
        <v>0</v>
      </c>
      <c r="BS38" s="232">
        <f t="shared" si="38"/>
        <v>0</v>
      </c>
      <c r="BT38" s="232">
        <f t="shared" si="38"/>
        <v>0</v>
      </c>
      <c r="BU38" s="232">
        <f t="shared" si="38"/>
        <v>0</v>
      </c>
      <c r="BV38" s="232">
        <f t="shared" si="38"/>
        <v>0</v>
      </c>
      <c r="BW38" s="232">
        <f t="shared" si="38"/>
        <v>0</v>
      </c>
      <c r="BX38" s="232">
        <f t="shared" ref="BX38:DA38" si="39">IFERROR(IF(BX$25-$C38&lt;0,0,VLOOKUP((ROUNDDOWN((BX$25-$C38)/365+1,0)),$C$8:$E$16,3,0))*$E34*$D$3,0)</f>
        <v>0</v>
      </c>
      <c r="BY38" s="232">
        <f t="shared" si="39"/>
        <v>0</v>
      </c>
      <c r="BZ38" s="232">
        <f t="shared" si="39"/>
        <v>0</v>
      </c>
      <c r="CA38" s="232">
        <f t="shared" si="39"/>
        <v>0</v>
      </c>
      <c r="CB38" s="232">
        <f t="shared" si="39"/>
        <v>0</v>
      </c>
      <c r="CC38" s="232">
        <f t="shared" si="39"/>
        <v>0</v>
      </c>
      <c r="CD38" s="232">
        <f t="shared" si="39"/>
        <v>0</v>
      </c>
      <c r="CE38" s="232">
        <f t="shared" si="39"/>
        <v>0</v>
      </c>
      <c r="CF38" s="232">
        <f t="shared" si="39"/>
        <v>0</v>
      </c>
      <c r="CG38" s="232">
        <f t="shared" si="39"/>
        <v>0</v>
      </c>
      <c r="CH38" s="232">
        <f t="shared" si="39"/>
        <v>0</v>
      </c>
      <c r="CI38" s="232">
        <f t="shared" si="39"/>
        <v>0</v>
      </c>
      <c r="CJ38" s="232">
        <f t="shared" si="39"/>
        <v>0</v>
      </c>
      <c r="CK38" s="232">
        <f t="shared" si="39"/>
        <v>0</v>
      </c>
      <c r="CL38" s="232">
        <f t="shared" si="39"/>
        <v>0</v>
      </c>
      <c r="CM38" s="232">
        <f t="shared" si="39"/>
        <v>0</v>
      </c>
      <c r="CN38" s="232">
        <f t="shared" si="39"/>
        <v>0</v>
      </c>
      <c r="CO38" s="232">
        <f t="shared" si="39"/>
        <v>0</v>
      </c>
      <c r="CP38" s="232">
        <f t="shared" si="39"/>
        <v>0</v>
      </c>
      <c r="CQ38" s="232">
        <f t="shared" si="39"/>
        <v>0</v>
      </c>
      <c r="CR38" s="232">
        <f t="shared" si="39"/>
        <v>0</v>
      </c>
      <c r="CS38" s="232">
        <f t="shared" si="39"/>
        <v>0</v>
      </c>
      <c r="CT38" s="232">
        <f t="shared" si="39"/>
        <v>0</v>
      </c>
      <c r="CU38" s="232">
        <f t="shared" si="39"/>
        <v>0</v>
      </c>
      <c r="CV38" s="232">
        <f t="shared" si="39"/>
        <v>0</v>
      </c>
      <c r="CW38" s="232">
        <f t="shared" si="39"/>
        <v>0</v>
      </c>
      <c r="CX38" s="232">
        <f t="shared" si="39"/>
        <v>0</v>
      </c>
      <c r="CY38" s="232">
        <f t="shared" si="39"/>
        <v>0</v>
      </c>
      <c r="CZ38" s="232">
        <f t="shared" si="39"/>
        <v>0</v>
      </c>
      <c r="DA38" s="232">
        <f t="shared" si="39"/>
        <v>0</v>
      </c>
      <c r="DD38" s="325">
        <v>98.542024999999995</v>
      </c>
      <c r="DE38" s="151">
        <v>98.542024999999995</v>
      </c>
      <c r="DF38" s="151">
        <v>98.542024999999995</v>
      </c>
      <c r="DG38" s="151">
        <v>98.542024999999995</v>
      </c>
      <c r="DH38" s="151">
        <v>98.542024999999995</v>
      </c>
      <c r="DI38" s="151">
        <v>98.542024999999995</v>
      </c>
      <c r="DJ38" s="151">
        <v>98.542024999999995</v>
      </c>
      <c r="DK38" s="151">
        <v>98.542024999999995</v>
      </c>
      <c r="DL38" s="151">
        <v>98.542024999999995</v>
      </c>
      <c r="DM38" s="151">
        <v>98.542024999999995</v>
      </c>
      <c r="DN38" s="151">
        <v>98.542024999999995</v>
      </c>
      <c r="DO38" s="151">
        <v>98.542024999999995</v>
      </c>
      <c r="DP38" s="151">
        <v>65.476428571428571</v>
      </c>
      <c r="DQ38" s="151">
        <v>65.476428571428571</v>
      </c>
      <c r="DR38" s="151">
        <v>65.476428571428571</v>
      </c>
      <c r="DS38" s="151">
        <v>65.476428571428571</v>
      </c>
      <c r="DT38" s="151">
        <v>65.476428571428571</v>
      </c>
      <c r="DU38" s="151">
        <v>65.476428571428571</v>
      </c>
      <c r="DV38" s="151">
        <v>65.476428571428571</v>
      </c>
      <c r="DW38" s="151">
        <v>65.476428571428571</v>
      </c>
      <c r="DX38" s="151">
        <v>65.476428571428571</v>
      </c>
      <c r="DY38" s="151">
        <v>65.476428571428571</v>
      </c>
      <c r="DZ38" s="151">
        <v>65.476428571428571</v>
      </c>
      <c r="EA38" s="151">
        <v>65.476428571428571</v>
      </c>
      <c r="EB38" s="151">
        <v>6.7307937062937064</v>
      </c>
      <c r="EC38" s="151">
        <v>6.7307937062937064</v>
      </c>
      <c r="ED38" s="151">
        <v>6.7307937062937064</v>
      </c>
      <c r="EE38" s="151">
        <v>6.7307937062937064</v>
      </c>
      <c r="EF38" s="151">
        <v>6.7307937062937064</v>
      </c>
      <c r="EG38" s="151">
        <v>6.7307937062937064</v>
      </c>
      <c r="EH38" s="151">
        <v>6.7307937062937064</v>
      </c>
      <c r="EI38" s="151">
        <v>6.7307937062937064</v>
      </c>
      <c r="EJ38" s="151">
        <v>6.7307937062937064</v>
      </c>
      <c r="EK38" s="151">
        <v>6.7307937062937064</v>
      </c>
      <c r="EL38" s="151">
        <v>6.7307937062937064</v>
      </c>
      <c r="EM38" s="151">
        <v>6.7307937062937064</v>
      </c>
      <c r="EN38" s="326">
        <v>0</v>
      </c>
      <c r="EO38" s="325">
        <f t="shared" si="5"/>
        <v>23.106119400000001</v>
      </c>
      <c r="EP38" s="151">
        <f t="shared" ref="EP38:FU38" si="40">IFERROR(IF(EP$25-$C38&lt;0,0,VLOOKUP((ROUNDDOWN((EP$25-$C38)/365+1,0)),$C$8:$E$16,3,0))*$E34*$D$20,0)</f>
        <v>55.099207800000002</v>
      </c>
      <c r="EQ38" s="151">
        <f t="shared" si="40"/>
        <v>55.099207800000002</v>
      </c>
      <c r="ER38" s="151">
        <f t="shared" si="40"/>
        <v>55.099207800000002</v>
      </c>
      <c r="ES38" s="151">
        <f t="shared" si="40"/>
        <v>55.099207800000002</v>
      </c>
      <c r="ET38" s="151">
        <f t="shared" si="40"/>
        <v>55.099207800000002</v>
      </c>
      <c r="EU38" s="151">
        <f t="shared" si="40"/>
        <v>55.099207800000002</v>
      </c>
      <c r="EV38" s="151">
        <f t="shared" si="40"/>
        <v>55.099207800000002</v>
      </c>
      <c r="EW38" s="151">
        <f t="shared" si="40"/>
        <v>55.099207800000002</v>
      </c>
      <c r="EX38" s="151">
        <f t="shared" si="40"/>
        <v>55.099207800000002</v>
      </c>
      <c r="EY38" s="151">
        <f t="shared" si="40"/>
        <v>55.099207800000002</v>
      </c>
      <c r="EZ38" s="151">
        <f t="shared" si="40"/>
        <v>55.099207800000002</v>
      </c>
      <c r="FA38" s="151">
        <f t="shared" si="40"/>
        <v>13.7405268</v>
      </c>
      <c r="FB38" s="151">
        <f t="shared" si="40"/>
        <v>13.7405268</v>
      </c>
      <c r="FC38" s="151">
        <f t="shared" si="40"/>
        <v>13.7405268</v>
      </c>
      <c r="FD38" s="151">
        <f t="shared" si="40"/>
        <v>13.7405268</v>
      </c>
      <c r="FE38" s="151">
        <f t="shared" si="40"/>
        <v>13.7405268</v>
      </c>
      <c r="FF38" s="151">
        <f t="shared" si="40"/>
        <v>13.7405268</v>
      </c>
      <c r="FG38" s="151">
        <f t="shared" si="40"/>
        <v>13.7405268</v>
      </c>
      <c r="FH38" s="151">
        <f t="shared" si="40"/>
        <v>13.7405268</v>
      </c>
      <c r="FI38" s="151">
        <f t="shared" si="40"/>
        <v>13.7405268</v>
      </c>
      <c r="FJ38" s="151">
        <f t="shared" si="40"/>
        <v>13.7405268</v>
      </c>
      <c r="FK38" s="151">
        <f t="shared" si="40"/>
        <v>13.7405268</v>
      </c>
      <c r="FL38" s="151">
        <f t="shared" si="40"/>
        <v>13.7405268</v>
      </c>
      <c r="FM38" s="210">
        <f t="shared" si="40"/>
        <v>0</v>
      </c>
      <c r="FN38" s="151">
        <f t="shared" si="40"/>
        <v>0</v>
      </c>
      <c r="FO38" s="151">
        <f t="shared" si="40"/>
        <v>0</v>
      </c>
      <c r="FP38" s="151">
        <f t="shared" si="40"/>
        <v>0</v>
      </c>
      <c r="FQ38" s="151">
        <f t="shared" si="40"/>
        <v>0</v>
      </c>
      <c r="FR38" s="151">
        <f t="shared" si="40"/>
        <v>0</v>
      </c>
      <c r="FS38" s="151">
        <f t="shared" si="40"/>
        <v>0</v>
      </c>
      <c r="FT38" s="151">
        <f t="shared" si="40"/>
        <v>0</v>
      </c>
      <c r="FU38" s="151">
        <f t="shared" si="40"/>
        <v>0</v>
      </c>
      <c r="FV38" s="151">
        <f t="shared" ref="FV38:GY38" si="41">IFERROR(IF(FV$25-$C38&lt;0,0,VLOOKUP((ROUNDDOWN((FV$25-$C38)/365+1,0)),$C$8:$E$16,3,0))*$E34*$D$20,0)</f>
        <v>0</v>
      </c>
      <c r="FW38" s="151">
        <f t="shared" si="41"/>
        <v>0</v>
      </c>
      <c r="FX38" s="151">
        <f t="shared" si="41"/>
        <v>0</v>
      </c>
      <c r="FY38" s="151">
        <f t="shared" si="41"/>
        <v>0</v>
      </c>
      <c r="FZ38" s="151">
        <f t="shared" si="41"/>
        <v>0</v>
      </c>
      <c r="GA38" s="151">
        <f t="shared" si="41"/>
        <v>0</v>
      </c>
      <c r="GB38" s="151">
        <f t="shared" si="41"/>
        <v>0</v>
      </c>
      <c r="GC38" s="151">
        <f t="shared" si="41"/>
        <v>0</v>
      </c>
      <c r="GD38" s="151">
        <f t="shared" si="41"/>
        <v>0</v>
      </c>
      <c r="GE38" s="151">
        <f t="shared" si="41"/>
        <v>0</v>
      </c>
      <c r="GF38" s="151">
        <f t="shared" si="41"/>
        <v>0</v>
      </c>
      <c r="GG38" s="151">
        <f t="shared" si="41"/>
        <v>0</v>
      </c>
      <c r="GH38" s="151">
        <f t="shared" si="41"/>
        <v>0</v>
      </c>
      <c r="GI38" s="151">
        <f t="shared" si="41"/>
        <v>0</v>
      </c>
      <c r="GJ38" s="151">
        <f t="shared" si="41"/>
        <v>0</v>
      </c>
      <c r="GK38" s="151">
        <f t="shared" si="41"/>
        <v>0</v>
      </c>
      <c r="GL38" s="307">
        <f t="shared" si="41"/>
        <v>0</v>
      </c>
      <c r="GM38" s="151">
        <f t="shared" si="41"/>
        <v>0</v>
      </c>
      <c r="GN38" s="151">
        <f t="shared" si="41"/>
        <v>0</v>
      </c>
      <c r="GO38" s="151">
        <f t="shared" si="41"/>
        <v>0</v>
      </c>
      <c r="GP38" s="151">
        <f t="shared" si="41"/>
        <v>0</v>
      </c>
      <c r="GQ38" s="151">
        <f t="shared" si="41"/>
        <v>0</v>
      </c>
      <c r="GR38" s="151">
        <f t="shared" si="41"/>
        <v>0</v>
      </c>
      <c r="GS38" s="151">
        <f t="shared" si="41"/>
        <v>0</v>
      </c>
      <c r="GT38" s="151">
        <f t="shared" si="41"/>
        <v>0</v>
      </c>
      <c r="GU38" s="151">
        <f t="shared" si="41"/>
        <v>0</v>
      </c>
      <c r="GV38" s="151">
        <f t="shared" si="41"/>
        <v>0</v>
      </c>
      <c r="GW38" s="151">
        <f t="shared" si="41"/>
        <v>0</v>
      </c>
      <c r="GX38" s="151">
        <f t="shared" si="41"/>
        <v>0</v>
      </c>
      <c r="GY38" s="151">
        <f t="shared" si="41"/>
        <v>0</v>
      </c>
    </row>
    <row r="39" spans="3:207" x14ac:dyDescent="0.25">
      <c r="C39" s="140">
        <v>41275</v>
      </c>
      <c r="D39" s="140">
        <f t="shared" si="2"/>
        <v>41305</v>
      </c>
      <c r="E39" s="52">
        <v>459</v>
      </c>
      <c r="F39" s="174">
        <v>1.9225833544592026</v>
      </c>
      <c r="G39" s="151">
        <v>4.2042132584477514</v>
      </c>
      <c r="H39" s="151">
        <v>4.2042132584477514</v>
      </c>
      <c r="I39" s="151">
        <v>4.2042132584477514</v>
      </c>
      <c r="J39" s="151">
        <v>4.2042132584477514</v>
      </c>
      <c r="K39" s="151">
        <v>4.2042132584477514</v>
      </c>
      <c r="L39" s="151">
        <v>4.2042132584477514</v>
      </c>
      <c r="M39" s="151">
        <v>4.2042132584477514</v>
      </c>
      <c r="N39" s="151">
        <v>4.2042132584477514</v>
      </c>
      <c r="O39" s="151">
        <v>4.2042132584477514</v>
      </c>
      <c r="P39" s="151">
        <v>4.2042132584477514</v>
      </c>
      <c r="Q39" s="151">
        <v>4.2042132584477514</v>
      </c>
      <c r="R39" s="151">
        <v>4.2042132584477514</v>
      </c>
      <c r="S39" s="151">
        <v>2.793497181692858</v>
      </c>
      <c r="T39" s="151">
        <v>2.793497181692858</v>
      </c>
      <c r="U39" s="151">
        <v>2.793497181692858</v>
      </c>
      <c r="V39" s="151">
        <v>2.793497181692858</v>
      </c>
      <c r="W39" s="151">
        <v>2.793497181692858</v>
      </c>
      <c r="X39" s="151">
        <v>2.793497181692858</v>
      </c>
      <c r="Y39" s="151">
        <v>2.793497181692858</v>
      </c>
      <c r="Z39" s="151">
        <v>2.793497181692858</v>
      </c>
      <c r="AA39" s="151">
        <v>2.793497181692858</v>
      </c>
      <c r="AB39" s="151">
        <v>2.793497181692858</v>
      </c>
      <c r="AC39" s="151">
        <v>2.793497181692858</v>
      </c>
      <c r="AD39" s="151">
        <v>2.793497181692858</v>
      </c>
      <c r="AE39" s="151">
        <v>0.28716369629989519</v>
      </c>
      <c r="AF39" s="151">
        <v>0.28716369629989519</v>
      </c>
      <c r="AG39" s="151">
        <v>0.28716369629989519</v>
      </c>
      <c r="AH39" s="151">
        <v>0.28716369629989519</v>
      </c>
      <c r="AI39" s="151">
        <v>0.28716369629989519</v>
      </c>
      <c r="AJ39" s="151">
        <v>0.28716369629989519</v>
      </c>
      <c r="AK39" s="151">
        <v>0.28716369629989519</v>
      </c>
      <c r="AL39" s="151">
        <v>0.28716369629989519</v>
      </c>
      <c r="AM39" s="151">
        <v>0.28716369629989519</v>
      </c>
      <c r="AN39" s="151">
        <v>0.28716369629989519</v>
      </c>
      <c r="AO39" s="210">
        <v>0.28716369629989519</v>
      </c>
      <c r="AP39" s="262">
        <v>0.16674021075477785</v>
      </c>
      <c r="AQ39" s="268">
        <f t="shared" si="8"/>
        <v>1.8621899183599291</v>
      </c>
      <c r="AR39" s="265">
        <f t="shared" ref="AR39:BW39" si="42">IFERROR(IF(AR$25-$C39&lt;0,0,VLOOKUP((ROUNDDOWN((AR$25-$C39)/365+1,0)),$C$8:$E$16,3,0))*$E35*$D$3,0)</f>
        <v>2.5361873577468907</v>
      </c>
      <c r="AS39" s="265">
        <f t="shared" si="42"/>
        <v>2.5361873577468907</v>
      </c>
      <c r="AT39" s="265">
        <f t="shared" si="42"/>
        <v>2.5361873577468907</v>
      </c>
      <c r="AU39" s="265">
        <f t="shared" si="42"/>
        <v>2.5361873577468907</v>
      </c>
      <c r="AV39" s="265">
        <f t="shared" si="42"/>
        <v>2.5361873577468907</v>
      </c>
      <c r="AW39" s="265">
        <f t="shared" si="42"/>
        <v>2.5361873577468907</v>
      </c>
      <c r="AX39" s="265">
        <f t="shared" si="42"/>
        <v>2.5361873577468907</v>
      </c>
      <c r="AY39" s="265">
        <f t="shared" si="42"/>
        <v>2.5361873577468907</v>
      </c>
      <c r="AZ39" s="265">
        <f t="shared" si="42"/>
        <v>2.5361873577468907</v>
      </c>
      <c r="BA39" s="265">
        <f t="shared" si="42"/>
        <v>2.5361873577468907</v>
      </c>
      <c r="BB39" s="265">
        <f t="shared" si="42"/>
        <v>2.5361873577468907</v>
      </c>
      <c r="BC39" s="265">
        <f t="shared" si="42"/>
        <v>2.5361873577468907</v>
      </c>
      <c r="BD39" s="265">
        <f t="shared" si="42"/>
        <v>0.63246917243231837</v>
      </c>
      <c r="BE39" s="265">
        <f t="shared" si="42"/>
        <v>0.63246917243231837</v>
      </c>
      <c r="BF39" s="265">
        <f t="shared" si="42"/>
        <v>0.63246917243231837</v>
      </c>
      <c r="BG39" s="265">
        <f t="shared" si="42"/>
        <v>0.63246917243231837</v>
      </c>
      <c r="BH39" s="265">
        <f t="shared" si="42"/>
        <v>0.63246917243231837</v>
      </c>
      <c r="BI39" s="265">
        <f t="shared" si="42"/>
        <v>0.63246917243231837</v>
      </c>
      <c r="BJ39" s="265">
        <f t="shared" si="42"/>
        <v>0.63246917243231837</v>
      </c>
      <c r="BK39" s="265">
        <f t="shared" si="42"/>
        <v>0.63246917243231837</v>
      </c>
      <c r="BL39" s="265">
        <f t="shared" si="42"/>
        <v>0.63246917243231837</v>
      </c>
      <c r="BM39" s="265">
        <f t="shared" si="42"/>
        <v>0.63246917243231837</v>
      </c>
      <c r="BN39" s="265">
        <f t="shared" si="42"/>
        <v>0.63246917243231837</v>
      </c>
      <c r="BO39" s="269">
        <f t="shared" si="10"/>
        <v>0.36724016463812031</v>
      </c>
      <c r="BP39" s="232">
        <f t="shared" si="42"/>
        <v>0</v>
      </c>
      <c r="BQ39" s="232">
        <f t="shared" si="42"/>
        <v>0</v>
      </c>
      <c r="BR39" s="232">
        <f t="shared" si="42"/>
        <v>0</v>
      </c>
      <c r="BS39" s="232">
        <f t="shared" si="42"/>
        <v>0</v>
      </c>
      <c r="BT39" s="232">
        <f t="shared" si="42"/>
        <v>0</v>
      </c>
      <c r="BU39" s="232">
        <f t="shared" si="42"/>
        <v>0</v>
      </c>
      <c r="BV39" s="232">
        <f t="shared" si="42"/>
        <v>0</v>
      </c>
      <c r="BW39" s="232">
        <f t="shared" si="42"/>
        <v>0</v>
      </c>
      <c r="BX39" s="232">
        <f t="shared" ref="BX39:DA39" si="43">IFERROR(IF(BX$25-$C39&lt;0,0,VLOOKUP((ROUNDDOWN((BX$25-$C39)/365+1,0)),$C$8:$E$16,3,0))*$E35*$D$3,0)</f>
        <v>0</v>
      </c>
      <c r="BY39" s="232">
        <f t="shared" si="43"/>
        <v>0</v>
      </c>
      <c r="BZ39" s="232">
        <f t="shared" si="43"/>
        <v>0</v>
      </c>
      <c r="CA39" s="232">
        <f t="shared" si="43"/>
        <v>0</v>
      </c>
      <c r="CB39" s="232">
        <f t="shared" si="43"/>
        <v>0</v>
      </c>
      <c r="CC39" s="232">
        <f t="shared" si="43"/>
        <v>0</v>
      </c>
      <c r="CD39" s="232">
        <f t="shared" si="43"/>
        <v>0</v>
      </c>
      <c r="CE39" s="232">
        <f t="shared" si="43"/>
        <v>0</v>
      </c>
      <c r="CF39" s="232">
        <f t="shared" si="43"/>
        <v>0</v>
      </c>
      <c r="CG39" s="232">
        <f t="shared" si="43"/>
        <v>0</v>
      </c>
      <c r="CH39" s="232">
        <f t="shared" si="43"/>
        <v>0</v>
      </c>
      <c r="CI39" s="232">
        <f t="shared" si="43"/>
        <v>0</v>
      </c>
      <c r="CJ39" s="232">
        <f t="shared" si="43"/>
        <v>0</v>
      </c>
      <c r="CK39" s="232">
        <f t="shared" si="43"/>
        <v>0</v>
      </c>
      <c r="CL39" s="232">
        <f t="shared" si="43"/>
        <v>0</v>
      </c>
      <c r="CM39" s="232">
        <f t="shared" si="43"/>
        <v>0</v>
      </c>
      <c r="CN39" s="232">
        <f t="shared" si="43"/>
        <v>0</v>
      </c>
      <c r="CO39" s="232">
        <f t="shared" si="43"/>
        <v>0</v>
      </c>
      <c r="CP39" s="232">
        <f t="shared" si="43"/>
        <v>0</v>
      </c>
      <c r="CQ39" s="232">
        <f t="shared" si="43"/>
        <v>0</v>
      </c>
      <c r="CR39" s="232">
        <f t="shared" si="43"/>
        <v>0</v>
      </c>
      <c r="CS39" s="232">
        <f t="shared" si="43"/>
        <v>0</v>
      </c>
      <c r="CT39" s="232">
        <f t="shared" si="43"/>
        <v>0</v>
      </c>
      <c r="CU39" s="232">
        <f t="shared" si="43"/>
        <v>0</v>
      </c>
      <c r="CV39" s="232">
        <f t="shared" si="43"/>
        <v>0</v>
      </c>
      <c r="CW39" s="232">
        <f t="shared" si="43"/>
        <v>0</v>
      </c>
      <c r="CX39" s="232">
        <f t="shared" si="43"/>
        <v>0</v>
      </c>
      <c r="CY39" s="232">
        <f t="shared" si="43"/>
        <v>0</v>
      </c>
      <c r="CZ39" s="232">
        <f t="shared" si="43"/>
        <v>0</v>
      </c>
      <c r="DA39" s="232">
        <f t="shared" si="43"/>
        <v>0</v>
      </c>
      <c r="DD39" s="325">
        <v>188.57211428571429</v>
      </c>
      <c r="DE39" s="151">
        <v>172.92536000000001</v>
      </c>
      <c r="DF39" s="151">
        <v>172.92536000000001</v>
      </c>
      <c r="DG39" s="151">
        <v>172.92536000000001</v>
      </c>
      <c r="DH39" s="151">
        <v>172.92536000000001</v>
      </c>
      <c r="DI39" s="151">
        <v>172.92536000000001</v>
      </c>
      <c r="DJ39" s="151">
        <v>172.92536000000001</v>
      </c>
      <c r="DK39" s="151">
        <v>172.92536000000001</v>
      </c>
      <c r="DL39" s="151">
        <v>172.92536000000001</v>
      </c>
      <c r="DM39" s="151">
        <v>172.92536000000001</v>
      </c>
      <c r="DN39" s="151">
        <v>172.92536000000001</v>
      </c>
      <c r="DO39" s="151">
        <v>172.92536000000001</v>
      </c>
      <c r="DP39" s="151">
        <v>172.92536000000001</v>
      </c>
      <c r="DQ39" s="151">
        <v>114.90057142857142</v>
      </c>
      <c r="DR39" s="151">
        <v>114.90057142857142</v>
      </c>
      <c r="DS39" s="151">
        <v>114.90057142857142</v>
      </c>
      <c r="DT39" s="151">
        <v>114.90057142857142</v>
      </c>
      <c r="DU39" s="151">
        <v>114.90057142857142</v>
      </c>
      <c r="DV39" s="151">
        <v>114.90057142857142</v>
      </c>
      <c r="DW39" s="151">
        <v>114.90057142857142</v>
      </c>
      <c r="DX39" s="151">
        <v>114.90057142857142</v>
      </c>
      <c r="DY39" s="151">
        <v>114.90057142857142</v>
      </c>
      <c r="DZ39" s="151">
        <v>114.90057142857142</v>
      </c>
      <c r="EA39" s="151">
        <v>114.90057142857142</v>
      </c>
      <c r="EB39" s="151">
        <v>114.90057142857142</v>
      </c>
      <c r="EC39" s="151">
        <v>11.811457342657343</v>
      </c>
      <c r="ED39" s="151">
        <v>11.811457342657343</v>
      </c>
      <c r="EE39" s="151">
        <v>11.811457342657343</v>
      </c>
      <c r="EF39" s="151">
        <v>11.811457342657343</v>
      </c>
      <c r="EG39" s="151">
        <v>11.811457342657343</v>
      </c>
      <c r="EH39" s="151">
        <v>11.811457342657343</v>
      </c>
      <c r="EI39" s="151">
        <v>11.811457342657343</v>
      </c>
      <c r="EJ39" s="151">
        <v>11.811457342657343</v>
      </c>
      <c r="EK39" s="151">
        <v>11.811457342657343</v>
      </c>
      <c r="EL39" s="151">
        <v>11.811457342657343</v>
      </c>
      <c r="EM39" s="151">
        <v>11.811457342657343</v>
      </c>
      <c r="EN39" s="326">
        <v>6.8582655538010382</v>
      </c>
      <c r="EO39" s="325">
        <f t="shared" si="5"/>
        <v>70.994580665806453</v>
      </c>
      <c r="EP39" s="151">
        <f t="shared" ref="EP39:FU39" si="44">IFERROR(IF(EP$25-$C39&lt;0,0,VLOOKUP((ROUNDDOWN((EP$25-$C39)/365+1,0)),$C$8:$E$16,3,0))*$E35*$D$20,0)</f>
        <v>96.690222720000008</v>
      </c>
      <c r="EQ39" s="151">
        <f t="shared" si="44"/>
        <v>96.690222720000008</v>
      </c>
      <c r="ER39" s="151">
        <f t="shared" si="44"/>
        <v>96.690222720000008</v>
      </c>
      <c r="ES39" s="151">
        <f t="shared" si="44"/>
        <v>96.690222720000008</v>
      </c>
      <c r="ET39" s="151">
        <f t="shared" si="44"/>
        <v>96.690222720000008</v>
      </c>
      <c r="EU39" s="151">
        <f t="shared" si="44"/>
        <v>96.690222720000008</v>
      </c>
      <c r="EV39" s="151">
        <f t="shared" si="44"/>
        <v>96.690222720000008</v>
      </c>
      <c r="EW39" s="151">
        <f t="shared" si="44"/>
        <v>96.690222720000008</v>
      </c>
      <c r="EX39" s="151">
        <f t="shared" si="44"/>
        <v>96.690222720000008</v>
      </c>
      <c r="EY39" s="151">
        <f t="shared" si="44"/>
        <v>96.690222720000008</v>
      </c>
      <c r="EZ39" s="151">
        <f t="shared" si="44"/>
        <v>96.690222720000008</v>
      </c>
      <c r="FA39" s="151">
        <f t="shared" si="44"/>
        <v>96.690222720000008</v>
      </c>
      <c r="FB39" s="151">
        <f t="shared" si="44"/>
        <v>24.11240832</v>
      </c>
      <c r="FC39" s="151">
        <f t="shared" si="44"/>
        <v>24.11240832</v>
      </c>
      <c r="FD39" s="151">
        <f t="shared" si="44"/>
        <v>24.11240832</v>
      </c>
      <c r="FE39" s="151">
        <f t="shared" si="44"/>
        <v>24.11240832</v>
      </c>
      <c r="FF39" s="151">
        <f t="shared" si="44"/>
        <v>24.11240832</v>
      </c>
      <c r="FG39" s="151">
        <f t="shared" si="44"/>
        <v>24.11240832</v>
      </c>
      <c r="FH39" s="151">
        <f t="shared" si="44"/>
        <v>24.11240832</v>
      </c>
      <c r="FI39" s="151">
        <f t="shared" si="44"/>
        <v>24.11240832</v>
      </c>
      <c r="FJ39" s="151">
        <f t="shared" si="44"/>
        <v>24.11240832</v>
      </c>
      <c r="FK39" s="151">
        <f t="shared" si="44"/>
        <v>24.11240832</v>
      </c>
      <c r="FL39" s="151">
        <f t="shared" si="44"/>
        <v>24.11240832</v>
      </c>
      <c r="FM39" s="210">
        <f t="shared" si="44"/>
        <v>24.11240832</v>
      </c>
      <c r="FN39" s="151">
        <f t="shared" si="44"/>
        <v>0</v>
      </c>
      <c r="FO39" s="151">
        <f t="shared" si="44"/>
        <v>0</v>
      </c>
      <c r="FP39" s="151">
        <f t="shared" si="44"/>
        <v>0</v>
      </c>
      <c r="FQ39" s="151">
        <f t="shared" si="44"/>
        <v>0</v>
      </c>
      <c r="FR39" s="151">
        <f t="shared" si="44"/>
        <v>0</v>
      </c>
      <c r="FS39" s="151">
        <f t="shared" si="44"/>
        <v>0</v>
      </c>
      <c r="FT39" s="151">
        <f t="shared" si="44"/>
        <v>0</v>
      </c>
      <c r="FU39" s="151">
        <f t="shared" si="44"/>
        <v>0</v>
      </c>
      <c r="FV39" s="151">
        <f t="shared" ref="FV39:GY39" si="45">IFERROR(IF(FV$25-$C39&lt;0,0,VLOOKUP((ROUNDDOWN((FV$25-$C39)/365+1,0)),$C$8:$E$16,3,0))*$E35*$D$20,0)</f>
        <v>0</v>
      </c>
      <c r="FW39" s="151">
        <f t="shared" si="45"/>
        <v>0</v>
      </c>
      <c r="FX39" s="151">
        <f t="shared" si="45"/>
        <v>0</v>
      </c>
      <c r="FY39" s="151">
        <f t="shared" si="45"/>
        <v>0</v>
      </c>
      <c r="FZ39" s="151">
        <f t="shared" si="45"/>
        <v>0</v>
      </c>
      <c r="GA39" s="151">
        <f t="shared" si="45"/>
        <v>0</v>
      </c>
      <c r="GB39" s="151">
        <f t="shared" si="45"/>
        <v>0</v>
      </c>
      <c r="GC39" s="151">
        <f t="shared" si="45"/>
        <v>0</v>
      </c>
      <c r="GD39" s="151">
        <f t="shared" si="45"/>
        <v>0</v>
      </c>
      <c r="GE39" s="151">
        <f t="shared" si="45"/>
        <v>0</v>
      </c>
      <c r="GF39" s="151">
        <f t="shared" si="45"/>
        <v>0</v>
      </c>
      <c r="GG39" s="151">
        <f t="shared" si="45"/>
        <v>0</v>
      </c>
      <c r="GH39" s="151">
        <f t="shared" si="45"/>
        <v>0</v>
      </c>
      <c r="GI39" s="151">
        <f t="shared" si="45"/>
        <v>0</v>
      </c>
      <c r="GJ39" s="151">
        <f t="shared" si="45"/>
        <v>0</v>
      </c>
      <c r="GK39" s="151">
        <f t="shared" si="45"/>
        <v>0</v>
      </c>
      <c r="GL39" s="307">
        <f t="shared" si="45"/>
        <v>0</v>
      </c>
      <c r="GM39" s="151">
        <f t="shared" si="45"/>
        <v>0</v>
      </c>
      <c r="GN39" s="151">
        <f t="shared" si="45"/>
        <v>0</v>
      </c>
      <c r="GO39" s="151">
        <f t="shared" si="45"/>
        <v>0</v>
      </c>
      <c r="GP39" s="151">
        <f t="shared" si="45"/>
        <v>0</v>
      </c>
      <c r="GQ39" s="151">
        <f t="shared" si="45"/>
        <v>0</v>
      </c>
      <c r="GR39" s="151">
        <f t="shared" si="45"/>
        <v>0</v>
      </c>
      <c r="GS39" s="151">
        <f t="shared" si="45"/>
        <v>0</v>
      </c>
      <c r="GT39" s="151">
        <f t="shared" si="45"/>
        <v>0</v>
      </c>
      <c r="GU39" s="151">
        <f t="shared" si="45"/>
        <v>0</v>
      </c>
      <c r="GV39" s="151">
        <f t="shared" si="45"/>
        <v>0</v>
      </c>
      <c r="GW39" s="151">
        <f t="shared" si="45"/>
        <v>0</v>
      </c>
      <c r="GX39" s="151">
        <f t="shared" si="45"/>
        <v>0</v>
      </c>
      <c r="GY39" s="151">
        <f t="shared" si="45"/>
        <v>0</v>
      </c>
    </row>
    <row r="40" spans="3:207" x14ac:dyDescent="0.25">
      <c r="C40" s="140">
        <v>41306</v>
      </c>
      <c r="D40" s="140">
        <f t="shared" si="2"/>
        <v>41333</v>
      </c>
      <c r="E40" s="52">
        <v>153</v>
      </c>
      <c r="F40" s="174">
        <v>5.0397129842993067</v>
      </c>
      <c r="G40" s="151">
        <v>12.017777116406037</v>
      </c>
      <c r="H40" s="151">
        <v>11.020603137033996</v>
      </c>
      <c r="I40" s="151">
        <v>11.020603137033996</v>
      </c>
      <c r="J40" s="151">
        <v>11.020603137033996</v>
      </c>
      <c r="K40" s="151">
        <v>11.020603137033996</v>
      </c>
      <c r="L40" s="151">
        <v>11.020603137033996</v>
      </c>
      <c r="M40" s="151">
        <v>11.020603137033996</v>
      </c>
      <c r="N40" s="151">
        <v>11.020603137033996</v>
      </c>
      <c r="O40" s="151">
        <v>11.020603137033996</v>
      </c>
      <c r="P40" s="151">
        <v>11.020603137033996</v>
      </c>
      <c r="Q40" s="151">
        <v>11.020603137033996</v>
      </c>
      <c r="R40" s="151">
        <v>11.020603137033996</v>
      </c>
      <c r="S40" s="151">
        <v>11.020603137033996</v>
      </c>
      <c r="T40" s="151">
        <v>7.3226598917169401</v>
      </c>
      <c r="U40" s="151">
        <v>7.3226598917169401</v>
      </c>
      <c r="V40" s="151">
        <v>7.3226598917169401</v>
      </c>
      <c r="W40" s="151">
        <v>7.3226598917169401</v>
      </c>
      <c r="X40" s="151">
        <v>7.3226598917169401</v>
      </c>
      <c r="Y40" s="151">
        <v>7.3226598917169401</v>
      </c>
      <c r="Z40" s="151">
        <v>7.3226598917169401</v>
      </c>
      <c r="AA40" s="151">
        <v>7.3226598917169401</v>
      </c>
      <c r="AB40" s="151">
        <v>7.3226598917169401</v>
      </c>
      <c r="AC40" s="151">
        <v>7.3226598917169401</v>
      </c>
      <c r="AD40" s="151">
        <v>7.3226598917169401</v>
      </c>
      <c r="AE40" s="151">
        <v>7.3226598917169401</v>
      </c>
      <c r="AF40" s="151">
        <v>0.75274895390376939</v>
      </c>
      <c r="AG40" s="151">
        <v>0.75274895390376939</v>
      </c>
      <c r="AH40" s="151">
        <v>0.75274895390376939</v>
      </c>
      <c r="AI40" s="151">
        <v>0.75274895390376939</v>
      </c>
      <c r="AJ40" s="151">
        <v>0.75274895390376939</v>
      </c>
      <c r="AK40" s="151">
        <v>0.75274895390376939</v>
      </c>
      <c r="AL40" s="151">
        <v>0.75274895390376939</v>
      </c>
      <c r="AM40" s="151">
        <v>0.75274895390376939</v>
      </c>
      <c r="AN40" s="151">
        <v>0.75274895390376939</v>
      </c>
      <c r="AO40" s="210">
        <v>0.75274895390376939</v>
      </c>
      <c r="AP40" s="262">
        <v>0.43708003775057575</v>
      </c>
      <c r="AQ40" s="268">
        <f t="shared" si="8"/>
        <v>4.8814022492302547</v>
      </c>
      <c r="AR40" s="265">
        <f t="shared" ref="AR40:BW40" si="46">IFERROR(IF(AR$25-$C40&lt;0,0,VLOOKUP((ROUNDDOWN((AR$25-$C40)/365+1,0)),$C$8:$E$16,3,0))*$E36*$D$3,0)</f>
        <v>11.640266902010607</v>
      </c>
      <c r="AS40" s="265">
        <f t="shared" si="46"/>
        <v>6.6481675958585784</v>
      </c>
      <c r="AT40" s="265">
        <f t="shared" si="46"/>
        <v>6.6481675958585784</v>
      </c>
      <c r="AU40" s="265">
        <f t="shared" si="46"/>
        <v>6.6481675958585784</v>
      </c>
      <c r="AV40" s="265">
        <f t="shared" si="46"/>
        <v>6.6481675958585784</v>
      </c>
      <c r="AW40" s="265">
        <f t="shared" si="46"/>
        <v>6.6481675958585784</v>
      </c>
      <c r="AX40" s="265">
        <f t="shared" si="46"/>
        <v>6.6481675958585784</v>
      </c>
      <c r="AY40" s="265">
        <f t="shared" si="46"/>
        <v>6.6481675958585784</v>
      </c>
      <c r="AZ40" s="265">
        <f t="shared" si="46"/>
        <v>6.6481675958585784</v>
      </c>
      <c r="BA40" s="265">
        <f t="shared" si="46"/>
        <v>6.6481675958585784</v>
      </c>
      <c r="BB40" s="265">
        <f t="shared" si="46"/>
        <v>6.6481675958585784</v>
      </c>
      <c r="BC40" s="265">
        <f t="shared" si="46"/>
        <v>6.6481675958585784</v>
      </c>
      <c r="BD40" s="265">
        <f t="shared" si="46"/>
        <v>6.6481675958585784</v>
      </c>
      <c r="BE40" s="265">
        <f t="shared" si="46"/>
        <v>1.6579063233244227</v>
      </c>
      <c r="BF40" s="265">
        <f t="shared" si="46"/>
        <v>1.6579063233244227</v>
      </c>
      <c r="BG40" s="265">
        <f t="shared" si="46"/>
        <v>1.6579063233244227</v>
      </c>
      <c r="BH40" s="265">
        <f t="shared" si="46"/>
        <v>1.6579063233244227</v>
      </c>
      <c r="BI40" s="265">
        <f t="shared" si="46"/>
        <v>1.6579063233244227</v>
      </c>
      <c r="BJ40" s="265">
        <f t="shared" si="46"/>
        <v>1.6579063233244227</v>
      </c>
      <c r="BK40" s="265">
        <f t="shared" si="46"/>
        <v>1.6579063233244227</v>
      </c>
      <c r="BL40" s="265">
        <f t="shared" si="46"/>
        <v>1.6579063233244227</v>
      </c>
      <c r="BM40" s="265">
        <f t="shared" si="46"/>
        <v>1.6579063233244227</v>
      </c>
      <c r="BN40" s="265">
        <f t="shared" si="46"/>
        <v>1.6579063233244227</v>
      </c>
      <c r="BO40" s="269">
        <f>IFERROR(IF(BO$25-$C40&lt;0,0,VLOOKUP((ROUNDDOWN((BO$25-$C40)/365+1,0)),$C$8:$E$16,3,0))*$E36*($D$3*$BO$24/31),0)</f>
        <v>0.96265528451095517</v>
      </c>
      <c r="BP40" s="232">
        <f t="shared" si="46"/>
        <v>1.6579063233244227</v>
      </c>
      <c r="BQ40" s="232">
        <f t="shared" si="46"/>
        <v>0</v>
      </c>
      <c r="BR40" s="232">
        <f t="shared" si="46"/>
        <v>0</v>
      </c>
      <c r="BS40" s="232">
        <f t="shared" si="46"/>
        <v>0</v>
      </c>
      <c r="BT40" s="232">
        <f t="shared" si="46"/>
        <v>0</v>
      </c>
      <c r="BU40" s="232">
        <f t="shared" si="46"/>
        <v>0</v>
      </c>
      <c r="BV40" s="232">
        <f t="shared" si="46"/>
        <v>0</v>
      </c>
      <c r="BW40" s="232">
        <f t="shared" si="46"/>
        <v>0</v>
      </c>
      <c r="BX40" s="232">
        <f t="shared" ref="BX40:DA40" si="47">IFERROR(IF(BX$25-$C40&lt;0,0,VLOOKUP((ROUNDDOWN((BX$25-$C40)/365+1,0)),$C$8:$E$16,3,0))*$E36*$D$3,0)</f>
        <v>0</v>
      </c>
      <c r="BY40" s="232">
        <f t="shared" si="47"/>
        <v>0</v>
      </c>
      <c r="BZ40" s="232">
        <f t="shared" si="47"/>
        <v>0</v>
      </c>
      <c r="CA40" s="232">
        <f t="shared" si="47"/>
        <v>0</v>
      </c>
      <c r="CB40" s="232">
        <f t="shared" si="47"/>
        <v>0</v>
      </c>
      <c r="CC40" s="232">
        <f t="shared" si="47"/>
        <v>0</v>
      </c>
      <c r="CD40" s="232">
        <f t="shared" si="47"/>
        <v>0</v>
      </c>
      <c r="CE40" s="232">
        <f t="shared" si="47"/>
        <v>0</v>
      </c>
      <c r="CF40" s="232">
        <f t="shared" si="47"/>
        <v>0</v>
      </c>
      <c r="CG40" s="232">
        <f t="shared" si="47"/>
        <v>0</v>
      </c>
      <c r="CH40" s="232">
        <f t="shared" si="47"/>
        <v>0</v>
      </c>
      <c r="CI40" s="232">
        <f t="shared" si="47"/>
        <v>0</v>
      </c>
      <c r="CJ40" s="232">
        <f t="shared" si="47"/>
        <v>0</v>
      </c>
      <c r="CK40" s="232">
        <f t="shared" si="47"/>
        <v>0</v>
      </c>
      <c r="CL40" s="232">
        <f t="shared" si="47"/>
        <v>0</v>
      </c>
      <c r="CM40" s="232">
        <f t="shared" si="47"/>
        <v>0</v>
      </c>
      <c r="CN40" s="232">
        <f t="shared" si="47"/>
        <v>0</v>
      </c>
      <c r="CO40" s="232">
        <f t="shared" si="47"/>
        <v>0</v>
      </c>
      <c r="CP40" s="232">
        <f t="shared" si="47"/>
        <v>0</v>
      </c>
      <c r="CQ40" s="232">
        <f t="shared" si="47"/>
        <v>0</v>
      </c>
      <c r="CR40" s="232">
        <f t="shared" si="47"/>
        <v>0</v>
      </c>
      <c r="CS40" s="232">
        <f t="shared" si="47"/>
        <v>0</v>
      </c>
      <c r="CT40" s="232">
        <f t="shared" si="47"/>
        <v>0</v>
      </c>
      <c r="CU40" s="232">
        <f t="shared" si="47"/>
        <v>0</v>
      </c>
      <c r="CV40" s="232">
        <f t="shared" si="47"/>
        <v>0</v>
      </c>
      <c r="CW40" s="232">
        <f t="shared" si="47"/>
        <v>0</v>
      </c>
      <c r="CX40" s="232">
        <f t="shared" si="47"/>
        <v>0</v>
      </c>
      <c r="CY40" s="232">
        <f t="shared" si="47"/>
        <v>0</v>
      </c>
      <c r="CZ40" s="232">
        <f t="shared" si="47"/>
        <v>0</v>
      </c>
      <c r="DA40" s="232">
        <f t="shared" si="47"/>
        <v>0</v>
      </c>
      <c r="DD40" s="325">
        <v>494.30852016806722</v>
      </c>
      <c r="DE40" s="151">
        <v>494.30852016806722</v>
      </c>
      <c r="DF40" s="151">
        <v>453.29331500000001</v>
      </c>
      <c r="DG40" s="151">
        <v>453.29331500000001</v>
      </c>
      <c r="DH40" s="151">
        <v>453.29331500000001</v>
      </c>
      <c r="DI40" s="151">
        <v>453.29331500000001</v>
      </c>
      <c r="DJ40" s="151">
        <v>453.29331500000001</v>
      </c>
      <c r="DK40" s="151">
        <v>453.29331500000001</v>
      </c>
      <c r="DL40" s="151">
        <v>453.29331500000001</v>
      </c>
      <c r="DM40" s="151">
        <v>453.29331500000001</v>
      </c>
      <c r="DN40" s="151">
        <v>453.29331500000001</v>
      </c>
      <c r="DO40" s="151">
        <v>453.29331500000001</v>
      </c>
      <c r="DP40" s="151">
        <v>453.29331500000001</v>
      </c>
      <c r="DQ40" s="151">
        <v>453.29331500000001</v>
      </c>
      <c r="DR40" s="151">
        <v>301.19157142857142</v>
      </c>
      <c r="DS40" s="151">
        <v>301.19157142857142</v>
      </c>
      <c r="DT40" s="151">
        <v>301.19157142857142</v>
      </c>
      <c r="DU40" s="151">
        <v>301.19157142857142</v>
      </c>
      <c r="DV40" s="151">
        <v>301.19157142857142</v>
      </c>
      <c r="DW40" s="151">
        <v>301.19157142857142</v>
      </c>
      <c r="DX40" s="151">
        <v>301.19157142857142</v>
      </c>
      <c r="DY40" s="151">
        <v>301.19157142857142</v>
      </c>
      <c r="DZ40" s="151">
        <v>301.19157142857142</v>
      </c>
      <c r="EA40" s="151">
        <v>301.19157142857142</v>
      </c>
      <c r="EB40" s="151">
        <v>301.19157142857142</v>
      </c>
      <c r="EC40" s="151">
        <v>301.19157142857142</v>
      </c>
      <c r="ED40" s="151">
        <v>30.961651048951047</v>
      </c>
      <c r="EE40" s="151">
        <v>30.961651048951047</v>
      </c>
      <c r="EF40" s="151">
        <v>30.961651048951047</v>
      </c>
      <c r="EG40" s="151">
        <v>30.961651048951047</v>
      </c>
      <c r="EH40" s="151">
        <v>30.961651048951047</v>
      </c>
      <c r="EI40" s="151">
        <v>30.961651048951047</v>
      </c>
      <c r="EJ40" s="151">
        <v>30.961651048951047</v>
      </c>
      <c r="EK40" s="151">
        <v>30.961651048951047</v>
      </c>
      <c r="EL40" s="151">
        <v>30.961651048951047</v>
      </c>
      <c r="EM40" s="151">
        <v>30.961651048951047</v>
      </c>
      <c r="EN40" s="326">
        <v>17.977732867132868</v>
      </c>
      <c r="EO40" s="325">
        <f t="shared" si="5"/>
        <v>186.09976476</v>
      </c>
      <c r="EP40" s="151">
        <f t="shared" ref="EP40:FU40" si="48">IFERROR(IF(EP$25-$C40&lt;0,0,VLOOKUP((ROUNDDOWN((EP$25-$C40)/365+1,0)),$C$8:$E$16,3,0))*$E36*$D$20,0)</f>
        <v>443.77636211999999</v>
      </c>
      <c r="EQ40" s="151">
        <f t="shared" si="48"/>
        <v>253.45635588000002</v>
      </c>
      <c r="ER40" s="151">
        <f t="shared" si="48"/>
        <v>253.45635588000002</v>
      </c>
      <c r="ES40" s="151">
        <f t="shared" si="48"/>
        <v>253.45635588000002</v>
      </c>
      <c r="ET40" s="151">
        <f t="shared" si="48"/>
        <v>253.45635588000002</v>
      </c>
      <c r="EU40" s="151">
        <f t="shared" si="48"/>
        <v>253.45635588000002</v>
      </c>
      <c r="EV40" s="151">
        <f t="shared" si="48"/>
        <v>253.45635588000002</v>
      </c>
      <c r="EW40" s="151">
        <f t="shared" si="48"/>
        <v>253.45635588000002</v>
      </c>
      <c r="EX40" s="151">
        <f t="shared" si="48"/>
        <v>253.45635588000002</v>
      </c>
      <c r="EY40" s="151">
        <f t="shared" si="48"/>
        <v>253.45635588000002</v>
      </c>
      <c r="EZ40" s="151">
        <f t="shared" si="48"/>
        <v>253.45635588000002</v>
      </c>
      <c r="FA40" s="151">
        <f t="shared" si="48"/>
        <v>253.45635588000002</v>
      </c>
      <c r="FB40" s="151">
        <f t="shared" si="48"/>
        <v>253.45635588000002</v>
      </c>
      <c r="FC40" s="151">
        <f t="shared" si="48"/>
        <v>63.206423280000003</v>
      </c>
      <c r="FD40" s="151">
        <f t="shared" si="48"/>
        <v>63.206423280000003</v>
      </c>
      <c r="FE40" s="151">
        <f t="shared" si="48"/>
        <v>63.206423280000003</v>
      </c>
      <c r="FF40" s="151">
        <f t="shared" si="48"/>
        <v>63.206423280000003</v>
      </c>
      <c r="FG40" s="151">
        <f t="shared" si="48"/>
        <v>63.206423280000003</v>
      </c>
      <c r="FH40" s="151">
        <f t="shared" si="48"/>
        <v>63.206423280000003</v>
      </c>
      <c r="FI40" s="151">
        <f t="shared" si="48"/>
        <v>63.206423280000003</v>
      </c>
      <c r="FJ40" s="151">
        <f t="shared" si="48"/>
        <v>63.206423280000003</v>
      </c>
      <c r="FK40" s="151">
        <f t="shared" si="48"/>
        <v>63.206423280000003</v>
      </c>
      <c r="FL40" s="151">
        <f t="shared" si="48"/>
        <v>63.206423280000003</v>
      </c>
      <c r="FM40" s="210">
        <f t="shared" si="48"/>
        <v>63.206423280000003</v>
      </c>
      <c r="FN40" s="151">
        <f t="shared" si="48"/>
        <v>63.206423280000003</v>
      </c>
      <c r="FO40" s="151">
        <f t="shared" si="48"/>
        <v>0</v>
      </c>
      <c r="FP40" s="151">
        <f t="shared" si="48"/>
        <v>0</v>
      </c>
      <c r="FQ40" s="151">
        <f t="shared" si="48"/>
        <v>0</v>
      </c>
      <c r="FR40" s="151">
        <f t="shared" si="48"/>
        <v>0</v>
      </c>
      <c r="FS40" s="151">
        <f t="shared" si="48"/>
        <v>0</v>
      </c>
      <c r="FT40" s="151">
        <f t="shared" si="48"/>
        <v>0</v>
      </c>
      <c r="FU40" s="151">
        <f t="shared" si="48"/>
        <v>0</v>
      </c>
      <c r="FV40" s="151">
        <f t="shared" ref="FV40:GY40" si="49">IFERROR(IF(FV$25-$C40&lt;0,0,VLOOKUP((ROUNDDOWN((FV$25-$C40)/365+1,0)),$C$8:$E$16,3,0))*$E36*$D$20,0)</f>
        <v>0</v>
      </c>
      <c r="FW40" s="151">
        <f t="shared" si="49"/>
        <v>0</v>
      </c>
      <c r="FX40" s="151">
        <f t="shared" si="49"/>
        <v>0</v>
      </c>
      <c r="FY40" s="151">
        <f t="shared" si="49"/>
        <v>0</v>
      </c>
      <c r="FZ40" s="151">
        <f t="shared" si="49"/>
        <v>0</v>
      </c>
      <c r="GA40" s="151">
        <f t="shared" si="49"/>
        <v>0</v>
      </c>
      <c r="GB40" s="151">
        <f t="shared" si="49"/>
        <v>0</v>
      </c>
      <c r="GC40" s="151">
        <f t="shared" si="49"/>
        <v>0</v>
      </c>
      <c r="GD40" s="151">
        <f t="shared" si="49"/>
        <v>0</v>
      </c>
      <c r="GE40" s="151">
        <f t="shared" si="49"/>
        <v>0</v>
      </c>
      <c r="GF40" s="151">
        <f t="shared" si="49"/>
        <v>0</v>
      </c>
      <c r="GG40" s="151">
        <f t="shared" si="49"/>
        <v>0</v>
      </c>
      <c r="GH40" s="151">
        <f t="shared" si="49"/>
        <v>0</v>
      </c>
      <c r="GI40" s="151">
        <f t="shared" si="49"/>
        <v>0</v>
      </c>
      <c r="GJ40" s="151">
        <f t="shared" si="49"/>
        <v>0</v>
      </c>
      <c r="GK40" s="151">
        <f t="shared" si="49"/>
        <v>0</v>
      </c>
      <c r="GL40" s="307">
        <f t="shared" si="49"/>
        <v>0</v>
      </c>
      <c r="GM40" s="151">
        <f t="shared" si="49"/>
        <v>0</v>
      </c>
      <c r="GN40" s="151">
        <f t="shared" si="49"/>
        <v>0</v>
      </c>
      <c r="GO40" s="151">
        <f t="shared" si="49"/>
        <v>0</v>
      </c>
      <c r="GP40" s="151">
        <f t="shared" si="49"/>
        <v>0</v>
      </c>
      <c r="GQ40" s="151">
        <f t="shared" si="49"/>
        <v>0</v>
      </c>
      <c r="GR40" s="151">
        <f t="shared" si="49"/>
        <v>0</v>
      </c>
      <c r="GS40" s="151">
        <f t="shared" si="49"/>
        <v>0</v>
      </c>
      <c r="GT40" s="151">
        <f t="shared" si="49"/>
        <v>0</v>
      </c>
      <c r="GU40" s="151">
        <f t="shared" si="49"/>
        <v>0</v>
      </c>
      <c r="GV40" s="151">
        <f t="shared" si="49"/>
        <v>0</v>
      </c>
      <c r="GW40" s="151">
        <f t="shared" si="49"/>
        <v>0</v>
      </c>
      <c r="GX40" s="151">
        <f t="shared" si="49"/>
        <v>0</v>
      </c>
      <c r="GY40" s="151">
        <f t="shared" si="49"/>
        <v>0</v>
      </c>
    </row>
    <row r="41" spans="3:207" x14ac:dyDescent="0.25">
      <c r="C41" s="140">
        <v>41334</v>
      </c>
      <c r="D41" s="140">
        <f t="shared" si="2"/>
        <v>41364</v>
      </c>
      <c r="E41" s="52">
        <v>378</v>
      </c>
      <c r="F41" s="174">
        <v>3.9582598474160049</v>
      </c>
      <c r="G41" s="151">
        <v>9.4389273284535502</v>
      </c>
      <c r="H41" s="151">
        <v>9.4389273284535502</v>
      </c>
      <c r="I41" s="151">
        <v>8.655733179157135</v>
      </c>
      <c r="J41" s="151">
        <v>8.655733179157135</v>
      </c>
      <c r="K41" s="151">
        <v>8.655733179157135</v>
      </c>
      <c r="L41" s="151">
        <v>8.655733179157135</v>
      </c>
      <c r="M41" s="151">
        <v>8.655733179157135</v>
      </c>
      <c r="N41" s="151">
        <v>8.655733179157135</v>
      </c>
      <c r="O41" s="151">
        <v>8.655733179157135</v>
      </c>
      <c r="P41" s="151">
        <v>8.655733179157135</v>
      </c>
      <c r="Q41" s="151">
        <v>8.655733179157135</v>
      </c>
      <c r="R41" s="151">
        <v>8.655733179157135</v>
      </c>
      <c r="S41" s="151">
        <v>8.655733179157135</v>
      </c>
      <c r="T41" s="151">
        <v>8.655733179157135</v>
      </c>
      <c r="U41" s="151">
        <v>5.7513177270147073</v>
      </c>
      <c r="V41" s="151">
        <v>5.7513177270147073</v>
      </c>
      <c r="W41" s="151">
        <v>5.7513177270147073</v>
      </c>
      <c r="X41" s="151">
        <v>5.7513177270147073</v>
      </c>
      <c r="Y41" s="151">
        <v>5.7513177270147073</v>
      </c>
      <c r="Z41" s="151">
        <v>5.7513177270147073</v>
      </c>
      <c r="AA41" s="151">
        <v>5.7513177270147073</v>
      </c>
      <c r="AB41" s="151">
        <v>5.7513177270147073</v>
      </c>
      <c r="AC41" s="151">
        <v>5.7513177270147073</v>
      </c>
      <c r="AD41" s="151">
        <v>5.7513177270147073</v>
      </c>
      <c r="AE41" s="151">
        <v>5.7513177270147073</v>
      </c>
      <c r="AF41" s="151">
        <v>5.7513177270147073</v>
      </c>
      <c r="AG41" s="151">
        <v>0.59121937473507835</v>
      </c>
      <c r="AH41" s="151">
        <v>0.59121937473507835</v>
      </c>
      <c r="AI41" s="151">
        <v>0.59121937473507835</v>
      </c>
      <c r="AJ41" s="151">
        <v>0.59121937473507835</v>
      </c>
      <c r="AK41" s="151">
        <v>0.59121937473507835</v>
      </c>
      <c r="AL41" s="151">
        <v>0.59121937473507835</v>
      </c>
      <c r="AM41" s="151">
        <v>0.59121937473507835</v>
      </c>
      <c r="AN41" s="151">
        <v>0.59121937473507835</v>
      </c>
      <c r="AO41" s="210">
        <v>0.59121937473507835</v>
      </c>
      <c r="AP41" s="262">
        <v>0.34328866920101325</v>
      </c>
      <c r="AQ41" s="268">
        <f t="shared" si="8"/>
        <v>3.8339204201527948</v>
      </c>
      <c r="AR41" s="265">
        <f t="shared" ref="AR41:BW41" si="50">IFERROR(IF(AR$25-$C41&lt;0,0,VLOOKUP((ROUNDDOWN((AR$25-$C41)/365+1,0)),$C$8:$E$16,3,0))*$E37*$D$3,0)</f>
        <v>9.142425617287433</v>
      </c>
      <c r="AS41" s="265">
        <f t="shared" si="50"/>
        <v>9.142425617287433</v>
      </c>
      <c r="AT41" s="265">
        <f t="shared" si="50"/>
        <v>5.2215622071259515</v>
      </c>
      <c r="AU41" s="265">
        <f t="shared" si="50"/>
        <v>5.2215622071259515</v>
      </c>
      <c r="AV41" s="265">
        <f t="shared" si="50"/>
        <v>5.2215622071259515</v>
      </c>
      <c r="AW41" s="265">
        <f t="shared" si="50"/>
        <v>5.2215622071259515</v>
      </c>
      <c r="AX41" s="265">
        <f t="shared" si="50"/>
        <v>5.2215622071259515</v>
      </c>
      <c r="AY41" s="265">
        <f t="shared" si="50"/>
        <v>5.2215622071259515</v>
      </c>
      <c r="AZ41" s="265">
        <f t="shared" si="50"/>
        <v>5.2215622071259515</v>
      </c>
      <c r="BA41" s="265">
        <f t="shared" si="50"/>
        <v>5.2215622071259515</v>
      </c>
      <c r="BB41" s="265">
        <f t="shared" si="50"/>
        <v>5.2215622071259515</v>
      </c>
      <c r="BC41" s="265">
        <f t="shared" si="50"/>
        <v>5.2215622071259515</v>
      </c>
      <c r="BD41" s="265">
        <f t="shared" si="50"/>
        <v>5.2215622071259515</v>
      </c>
      <c r="BE41" s="265">
        <f t="shared" si="50"/>
        <v>5.2215622071259515</v>
      </c>
      <c r="BF41" s="265">
        <f t="shared" si="50"/>
        <v>1.3021424138312436</v>
      </c>
      <c r="BG41" s="265">
        <f t="shared" si="50"/>
        <v>1.3021424138312436</v>
      </c>
      <c r="BH41" s="265">
        <f t="shared" si="50"/>
        <v>1.3021424138312436</v>
      </c>
      <c r="BI41" s="265">
        <f t="shared" si="50"/>
        <v>1.3021424138312436</v>
      </c>
      <c r="BJ41" s="265">
        <f t="shared" si="50"/>
        <v>1.3021424138312436</v>
      </c>
      <c r="BK41" s="265">
        <f t="shared" si="50"/>
        <v>1.3021424138312436</v>
      </c>
      <c r="BL41" s="265">
        <f t="shared" si="50"/>
        <v>1.3021424138312436</v>
      </c>
      <c r="BM41" s="265">
        <f t="shared" si="50"/>
        <v>1.3021424138312436</v>
      </c>
      <c r="BN41" s="265">
        <f t="shared" si="50"/>
        <v>1.3021424138312436</v>
      </c>
      <c r="BO41" s="269">
        <f t="shared" ref="BO41:BO104" si="51">IFERROR(IF(BO$25-$C41&lt;0,0,VLOOKUP((ROUNDDOWN((BO$25-$C41)/365+1,0)),$C$8:$E$16,3,0))*$E37*($D$3*$BO$24/31),0)</f>
        <v>0.75608269190201238</v>
      </c>
      <c r="BP41" s="232">
        <f t="shared" si="50"/>
        <v>1.3021424138312436</v>
      </c>
      <c r="BQ41" s="232">
        <f t="shared" si="50"/>
        <v>1.3021424138312436</v>
      </c>
      <c r="BR41" s="232">
        <f t="shared" si="50"/>
        <v>0</v>
      </c>
      <c r="BS41" s="232">
        <f t="shared" si="50"/>
        <v>0</v>
      </c>
      <c r="BT41" s="232">
        <f t="shared" si="50"/>
        <v>0</v>
      </c>
      <c r="BU41" s="232">
        <f t="shared" si="50"/>
        <v>0</v>
      </c>
      <c r="BV41" s="232">
        <f t="shared" si="50"/>
        <v>0</v>
      </c>
      <c r="BW41" s="232">
        <f t="shared" si="50"/>
        <v>0</v>
      </c>
      <c r="BX41" s="232">
        <f t="shared" ref="BX41:DA41" si="52">IFERROR(IF(BX$25-$C41&lt;0,0,VLOOKUP((ROUNDDOWN((BX$25-$C41)/365+1,0)),$C$8:$E$16,3,0))*$E37*$D$3,0)</f>
        <v>0</v>
      </c>
      <c r="BY41" s="232">
        <f t="shared" si="52"/>
        <v>0</v>
      </c>
      <c r="BZ41" s="232">
        <f t="shared" si="52"/>
        <v>0</v>
      </c>
      <c r="CA41" s="232">
        <f t="shared" si="52"/>
        <v>0</v>
      </c>
      <c r="CB41" s="232">
        <f t="shared" si="52"/>
        <v>0</v>
      </c>
      <c r="CC41" s="232">
        <f t="shared" si="52"/>
        <v>0</v>
      </c>
      <c r="CD41" s="232">
        <f t="shared" si="52"/>
        <v>0</v>
      </c>
      <c r="CE41" s="232">
        <f t="shared" si="52"/>
        <v>0</v>
      </c>
      <c r="CF41" s="232">
        <f t="shared" si="52"/>
        <v>0</v>
      </c>
      <c r="CG41" s="232">
        <f t="shared" si="52"/>
        <v>0</v>
      </c>
      <c r="CH41" s="232">
        <f t="shared" si="52"/>
        <v>0</v>
      </c>
      <c r="CI41" s="232">
        <f t="shared" si="52"/>
        <v>0</v>
      </c>
      <c r="CJ41" s="232">
        <f t="shared" si="52"/>
        <v>0</v>
      </c>
      <c r="CK41" s="232">
        <f t="shared" si="52"/>
        <v>0</v>
      </c>
      <c r="CL41" s="232">
        <f t="shared" si="52"/>
        <v>0</v>
      </c>
      <c r="CM41" s="232">
        <f t="shared" si="52"/>
        <v>0</v>
      </c>
      <c r="CN41" s="232">
        <f t="shared" si="52"/>
        <v>0</v>
      </c>
      <c r="CO41" s="232">
        <f t="shared" si="52"/>
        <v>0</v>
      </c>
      <c r="CP41" s="232">
        <f t="shared" si="52"/>
        <v>0</v>
      </c>
      <c r="CQ41" s="232">
        <f t="shared" si="52"/>
        <v>0</v>
      </c>
      <c r="CR41" s="232">
        <f t="shared" si="52"/>
        <v>0</v>
      </c>
      <c r="CS41" s="232">
        <f t="shared" si="52"/>
        <v>0</v>
      </c>
      <c r="CT41" s="232">
        <f t="shared" si="52"/>
        <v>0</v>
      </c>
      <c r="CU41" s="232">
        <f t="shared" si="52"/>
        <v>0</v>
      </c>
      <c r="CV41" s="232">
        <f t="shared" si="52"/>
        <v>0</v>
      </c>
      <c r="CW41" s="232">
        <f t="shared" si="52"/>
        <v>0</v>
      </c>
      <c r="CX41" s="232">
        <f t="shared" si="52"/>
        <v>0</v>
      </c>
      <c r="CY41" s="232">
        <f t="shared" si="52"/>
        <v>0</v>
      </c>
      <c r="CZ41" s="232">
        <f t="shared" si="52"/>
        <v>0</v>
      </c>
      <c r="DA41" s="232">
        <f t="shared" si="52"/>
        <v>0</v>
      </c>
      <c r="DD41" s="325">
        <v>388.23670588235291</v>
      </c>
      <c r="DE41" s="151">
        <v>388.23670588235291</v>
      </c>
      <c r="DF41" s="151">
        <v>388.23670588235291</v>
      </c>
      <c r="DG41" s="151">
        <v>356.02279999999996</v>
      </c>
      <c r="DH41" s="151">
        <v>356.02279999999996</v>
      </c>
      <c r="DI41" s="151">
        <v>356.02279999999996</v>
      </c>
      <c r="DJ41" s="151">
        <v>356.02279999999996</v>
      </c>
      <c r="DK41" s="151">
        <v>356.02279999999996</v>
      </c>
      <c r="DL41" s="151">
        <v>356.02279999999996</v>
      </c>
      <c r="DM41" s="151">
        <v>356.02279999999996</v>
      </c>
      <c r="DN41" s="151">
        <v>356.02279999999996</v>
      </c>
      <c r="DO41" s="151">
        <v>356.02279999999996</v>
      </c>
      <c r="DP41" s="151">
        <v>356.02279999999996</v>
      </c>
      <c r="DQ41" s="151">
        <v>356.02279999999996</v>
      </c>
      <c r="DR41" s="151">
        <v>356.02279999999996</v>
      </c>
      <c r="DS41" s="151">
        <v>236.55999999999997</v>
      </c>
      <c r="DT41" s="151">
        <v>236.55999999999997</v>
      </c>
      <c r="DU41" s="151">
        <v>236.55999999999997</v>
      </c>
      <c r="DV41" s="151">
        <v>236.55999999999997</v>
      </c>
      <c r="DW41" s="151">
        <v>236.55999999999997</v>
      </c>
      <c r="DX41" s="151">
        <v>236.55999999999997</v>
      </c>
      <c r="DY41" s="151">
        <v>236.55999999999997</v>
      </c>
      <c r="DZ41" s="151">
        <v>236.55999999999997</v>
      </c>
      <c r="EA41" s="151">
        <v>236.55999999999997</v>
      </c>
      <c r="EB41" s="151">
        <v>236.55999999999997</v>
      </c>
      <c r="EC41" s="151">
        <v>236.55999999999997</v>
      </c>
      <c r="ED41" s="151">
        <v>236.55999999999997</v>
      </c>
      <c r="EE41" s="151">
        <v>24.317706293706294</v>
      </c>
      <c r="EF41" s="151">
        <v>24.317706293706294</v>
      </c>
      <c r="EG41" s="151">
        <v>24.317706293706294</v>
      </c>
      <c r="EH41" s="151">
        <v>24.317706293706294</v>
      </c>
      <c r="EI41" s="151">
        <v>24.317706293706294</v>
      </c>
      <c r="EJ41" s="151">
        <v>24.317706293706294</v>
      </c>
      <c r="EK41" s="151">
        <v>24.317706293706294</v>
      </c>
      <c r="EL41" s="151">
        <v>24.317706293706294</v>
      </c>
      <c r="EM41" s="151">
        <v>24.317706293706294</v>
      </c>
      <c r="EN41" s="326">
        <v>14.119958493119785</v>
      </c>
      <c r="EO41" s="325">
        <f t="shared" si="5"/>
        <v>146.16531313548387</v>
      </c>
      <c r="EP41" s="151">
        <f t="shared" ref="EP41:FU41" si="53">IFERROR(IF(EP$25-$C41&lt;0,0,VLOOKUP((ROUNDDOWN((EP$25-$C41)/365+1,0)),$C$8:$E$16,3,0))*$E37*$D$20,0)</f>
        <v>348.54805439999996</v>
      </c>
      <c r="EQ41" s="151">
        <f t="shared" si="53"/>
        <v>348.54805439999996</v>
      </c>
      <c r="ER41" s="151">
        <f t="shared" si="53"/>
        <v>199.06810560000002</v>
      </c>
      <c r="ES41" s="151">
        <f t="shared" si="53"/>
        <v>199.06810560000002</v>
      </c>
      <c r="ET41" s="151">
        <f t="shared" si="53"/>
        <v>199.06810560000002</v>
      </c>
      <c r="EU41" s="151">
        <f t="shared" si="53"/>
        <v>199.06810560000002</v>
      </c>
      <c r="EV41" s="151">
        <f t="shared" si="53"/>
        <v>199.06810560000002</v>
      </c>
      <c r="EW41" s="151">
        <f t="shared" si="53"/>
        <v>199.06810560000002</v>
      </c>
      <c r="EX41" s="151">
        <f t="shared" si="53"/>
        <v>199.06810560000002</v>
      </c>
      <c r="EY41" s="151">
        <f t="shared" si="53"/>
        <v>199.06810560000002</v>
      </c>
      <c r="EZ41" s="151">
        <f t="shared" si="53"/>
        <v>199.06810560000002</v>
      </c>
      <c r="FA41" s="151">
        <f t="shared" si="53"/>
        <v>199.06810560000002</v>
      </c>
      <c r="FB41" s="151">
        <f t="shared" si="53"/>
        <v>199.06810560000002</v>
      </c>
      <c r="FC41" s="151">
        <f t="shared" si="53"/>
        <v>199.06810560000002</v>
      </c>
      <c r="FD41" s="151">
        <f t="shared" si="53"/>
        <v>49.643193600000004</v>
      </c>
      <c r="FE41" s="151">
        <f t="shared" si="53"/>
        <v>49.643193600000004</v>
      </c>
      <c r="FF41" s="151">
        <f t="shared" si="53"/>
        <v>49.643193600000004</v>
      </c>
      <c r="FG41" s="151">
        <f t="shared" si="53"/>
        <v>49.643193600000004</v>
      </c>
      <c r="FH41" s="151">
        <f t="shared" si="53"/>
        <v>49.643193600000004</v>
      </c>
      <c r="FI41" s="151">
        <f t="shared" si="53"/>
        <v>49.643193600000004</v>
      </c>
      <c r="FJ41" s="151">
        <f t="shared" si="53"/>
        <v>49.643193600000004</v>
      </c>
      <c r="FK41" s="151">
        <f t="shared" si="53"/>
        <v>49.643193600000004</v>
      </c>
      <c r="FL41" s="151">
        <f t="shared" si="53"/>
        <v>49.643193600000004</v>
      </c>
      <c r="FM41" s="210">
        <f t="shared" si="53"/>
        <v>49.643193600000004</v>
      </c>
      <c r="FN41" s="151">
        <f t="shared" si="53"/>
        <v>49.643193600000004</v>
      </c>
      <c r="FO41" s="151">
        <f t="shared" si="53"/>
        <v>49.643193600000004</v>
      </c>
      <c r="FP41" s="151">
        <f t="shared" si="53"/>
        <v>0</v>
      </c>
      <c r="FQ41" s="151">
        <f t="shared" si="53"/>
        <v>0</v>
      </c>
      <c r="FR41" s="151">
        <f t="shared" si="53"/>
        <v>0</v>
      </c>
      <c r="FS41" s="151">
        <f t="shared" si="53"/>
        <v>0</v>
      </c>
      <c r="FT41" s="151">
        <f t="shared" si="53"/>
        <v>0</v>
      </c>
      <c r="FU41" s="151">
        <f t="shared" si="53"/>
        <v>0</v>
      </c>
      <c r="FV41" s="151">
        <f t="shared" ref="FV41:GY41" si="54">IFERROR(IF(FV$25-$C41&lt;0,0,VLOOKUP((ROUNDDOWN((FV$25-$C41)/365+1,0)),$C$8:$E$16,3,0))*$E37*$D$20,0)</f>
        <v>0</v>
      </c>
      <c r="FW41" s="151">
        <f t="shared" si="54"/>
        <v>0</v>
      </c>
      <c r="FX41" s="151">
        <f t="shared" si="54"/>
        <v>0</v>
      </c>
      <c r="FY41" s="151">
        <f t="shared" si="54"/>
        <v>0</v>
      </c>
      <c r="FZ41" s="151">
        <f t="shared" si="54"/>
        <v>0</v>
      </c>
      <c r="GA41" s="151">
        <f t="shared" si="54"/>
        <v>0</v>
      </c>
      <c r="GB41" s="151">
        <f t="shared" si="54"/>
        <v>0</v>
      </c>
      <c r="GC41" s="151">
        <f t="shared" si="54"/>
        <v>0</v>
      </c>
      <c r="GD41" s="151">
        <f t="shared" si="54"/>
        <v>0</v>
      </c>
      <c r="GE41" s="151">
        <f t="shared" si="54"/>
        <v>0</v>
      </c>
      <c r="GF41" s="151">
        <f t="shared" si="54"/>
        <v>0</v>
      </c>
      <c r="GG41" s="151">
        <f t="shared" si="54"/>
        <v>0</v>
      </c>
      <c r="GH41" s="151">
        <f t="shared" si="54"/>
        <v>0</v>
      </c>
      <c r="GI41" s="151">
        <f t="shared" si="54"/>
        <v>0</v>
      </c>
      <c r="GJ41" s="151">
        <f t="shared" si="54"/>
        <v>0</v>
      </c>
      <c r="GK41" s="151">
        <f t="shared" si="54"/>
        <v>0</v>
      </c>
      <c r="GL41" s="307">
        <f t="shared" si="54"/>
        <v>0</v>
      </c>
      <c r="GM41" s="151">
        <f t="shared" si="54"/>
        <v>0</v>
      </c>
      <c r="GN41" s="151">
        <f t="shared" si="54"/>
        <v>0</v>
      </c>
      <c r="GO41" s="151">
        <f t="shared" si="54"/>
        <v>0</v>
      </c>
      <c r="GP41" s="151">
        <f t="shared" si="54"/>
        <v>0</v>
      </c>
      <c r="GQ41" s="151">
        <f t="shared" si="54"/>
        <v>0</v>
      </c>
      <c r="GR41" s="151">
        <f t="shared" si="54"/>
        <v>0</v>
      </c>
      <c r="GS41" s="151">
        <f t="shared" si="54"/>
        <v>0</v>
      </c>
      <c r="GT41" s="151">
        <f t="shared" si="54"/>
        <v>0</v>
      </c>
      <c r="GU41" s="151">
        <f t="shared" si="54"/>
        <v>0</v>
      </c>
      <c r="GV41" s="151">
        <f t="shared" si="54"/>
        <v>0</v>
      </c>
      <c r="GW41" s="151">
        <f t="shared" si="54"/>
        <v>0</v>
      </c>
      <c r="GX41" s="151">
        <f t="shared" si="54"/>
        <v>0</v>
      </c>
      <c r="GY41" s="151">
        <f t="shared" si="54"/>
        <v>0</v>
      </c>
    </row>
    <row r="42" spans="3:207" x14ac:dyDescent="0.25">
      <c r="C42" s="140">
        <v>41365</v>
      </c>
      <c r="D42" s="140">
        <f t="shared" si="2"/>
        <v>41394</v>
      </c>
      <c r="E42" s="52">
        <v>451</v>
      </c>
      <c r="F42" s="174">
        <v>1.8589684640543025</v>
      </c>
      <c r="G42" s="151">
        <v>4.4329247988987204</v>
      </c>
      <c r="H42" s="151">
        <v>4.4329247988987204</v>
      </c>
      <c r="I42" s="151">
        <v>4.4329247988987204</v>
      </c>
      <c r="J42" s="151">
        <v>4.0651032609255839</v>
      </c>
      <c r="K42" s="151">
        <v>4.0651032609255839</v>
      </c>
      <c r="L42" s="151">
        <v>4.0651032609255839</v>
      </c>
      <c r="M42" s="151">
        <v>4.0651032609255839</v>
      </c>
      <c r="N42" s="151">
        <v>4.0651032609255839</v>
      </c>
      <c r="O42" s="151">
        <v>4.0651032609255839</v>
      </c>
      <c r="P42" s="151">
        <v>4.0651032609255839</v>
      </c>
      <c r="Q42" s="151">
        <v>4.0651032609255839</v>
      </c>
      <c r="R42" s="151">
        <v>4.0651032609255839</v>
      </c>
      <c r="S42" s="151">
        <v>4.0651032609255839</v>
      </c>
      <c r="T42" s="151">
        <v>4.0651032609255839</v>
      </c>
      <c r="U42" s="151">
        <v>4.0651032609255839</v>
      </c>
      <c r="V42" s="151">
        <v>2.7010652896515501</v>
      </c>
      <c r="W42" s="151">
        <v>2.7010652896515501</v>
      </c>
      <c r="X42" s="151">
        <v>2.7010652896515501</v>
      </c>
      <c r="Y42" s="151">
        <v>2.7010652896515501</v>
      </c>
      <c r="Z42" s="151">
        <v>2.7010652896515501</v>
      </c>
      <c r="AA42" s="151">
        <v>2.7010652896515501</v>
      </c>
      <c r="AB42" s="151">
        <v>2.7010652896515501</v>
      </c>
      <c r="AC42" s="151">
        <v>2.7010652896515501</v>
      </c>
      <c r="AD42" s="151">
        <v>2.7010652896515501</v>
      </c>
      <c r="AE42" s="151">
        <v>2.7010652896515501</v>
      </c>
      <c r="AF42" s="151">
        <v>2.7010652896515501</v>
      </c>
      <c r="AG42" s="151">
        <v>2.7010652896515501</v>
      </c>
      <c r="AH42" s="151">
        <v>0.27766195634879576</v>
      </c>
      <c r="AI42" s="151">
        <v>0.27766195634879576</v>
      </c>
      <c r="AJ42" s="151">
        <v>0.27766195634879576</v>
      </c>
      <c r="AK42" s="151">
        <v>0.27766195634879576</v>
      </c>
      <c r="AL42" s="151">
        <v>0.27766195634879576</v>
      </c>
      <c r="AM42" s="151">
        <v>0.27766195634879576</v>
      </c>
      <c r="AN42" s="151">
        <v>0.27766195634879576</v>
      </c>
      <c r="AO42" s="210">
        <v>0.27766195634879576</v>
      </c>
      <c r="AP42" s="262">
        <v>0.161223071428333</v>
      </c>
      <c r="AQ42" s="268">
        <f t="shared" si="8"/>
        <v>1.8005733401789019</v>
      </c>
      <c r="AR42" s="265">
        <f t="shared" ref="AR42:BW42" si="55">IFERROR(IF(AR$25-$C42&lt;0,0,VLOOKUP((ROUNDDOWN((AR$25-$C42)/365+1,0)),$C$8:$E$16,3,0))*$E38*$D$3,0)</f>
        <v>4.29367488811892</v>
      </c>
      <c r="AS42" s="265">
        <f t="shared" si="55"/>
        <v>4.29367488811892</v>
      </c>
      <c r="AT42" s="265">
        <f t="shared" si="55"/>
        <v>4.29367488811892</v>
      </c>
      <c r="AU42" s="265">
        <f t="shared" si="55"/>
        <v>2.4522693937037952</v>
      </c>
      <c r="AV42" s="265">
        <f t="shared" si="55"/>
        <v>2.4522693937037952</v>
      </c>
      <c r="AW42" s="265">
        <f t="shared" si="55"/>
        <v>2.4522693937037952</v>
      </c>
      <c r="AX42" s="265">
        <f t="shared" si="55"/>
        <v>2.4522693937037952</v>
      </c>
      <c r="AY42" s="265">
        <f t="shared" si="55"/>
        <v>2.4522693937037952</v>
      </c>
      <c r="AZ42" s="265">
        <f t="shared" si="55"/>
        <v>2.4522693937037952</v>
      </c>
      <c r="BA42" s="265">
        <f t="shared" si="55"/>
        <v>2.4522693937037952</v>
      </c>
      <c r="BB42" s="265">
        <f t="shared" si="55"/>
        <v>2.4522693937037952</v>
      </c>
      <c r="BC42" s="265">
        <f t="shared" si="55"/>
        <v>2.4522693937037952</v>
      </c>
      <c r="BD42" s="265">
        <f t="shared" si="55"/>
        <v>2.4522693937037952</v>
      </c>
      <c r="BE42" s="265">
        <f t="shared" si="55"/>
        <v>2.4522693937037952</v>
      </c>
      <c r="BF42" s="265">
        <f t="shared" si="55"/>
        <v>2.4522693937037952</v>
      </c>
      <c r="BG42" s="265">
        <f t="shared" si="55"/>
        <v>0.61154188363860196</v>
      </c>
      <c r="BH42" s="265">
        <f t="shared" si="55"/>
        <v>0.61154188363860196</v>
      </c>
      <c r="BI42" s="265">
        <f t="shared" si="55"/>
        <v>0.61154188363860196</v>
      </c>
      <c r="BJ42" s="265">
        <f t="shared" si="55"/>
        <v>0.61154188363860196</v>
      </c>
      <c r="BK42" s="265">
        <f t="shared" si="55"/>
        <v>0.61154188363860196</v>
      </c>
      <c r="BL42" s="265">
        <f t="shared" si="55"/>
        <v>0.61154188363860196</v>
      </c>
      <c r="BM42" s="265">
        <f t="shared" si="55"/>
        <v>0.61154188363860196</v>
      </c>
      <c r="BN42" s="265">
        <f t="shared" si="55"/>
        <v>0.61154188363860196</v>
      </c>
      <c r="BO42" s="269">
        <f t="shared" si="51"/>
        <v>0.3550888356611237</v>
      </c>
      <c r="BP42" s="232">
        <f t="shared" si="55"/>
        <v>0.61154188363860196</v>
      </c>
      <c r="BQ42" s="232">
        <f t="shared" si="55"/>
        <v>0.61154188363860196</v>
      </c>
      <c r="BR42" s="232">
        <f t="shared" si="55"/>
        <v>0.61154188363860196</v>
      </c>
      <c r="BS42" s="232">
        <f t="shared" si="55"/>
        <v>0</v>
      </c>
      <c r="BT42" s="232">
        <f t="shared" si="55"/>
        <v>0</v>
      </c>
      <c r="BU42" s="232">
        <f t="shared" si="55"/>
        <v>0</v>
      </c>
      <c r="BV42" s="232">
        <f t="shared" si="55"/>
        <v>0</v>
      </c>
      <c r="BW42" s="232">
        <f t="shared" si="55"/>
        <v>0</v>
      </c>
      <c r="BX42" s="232">
        <f t="shared" ref="BX42:DA42" si="56">IFERROR(IF(BX$25-$C42&lt;0,0,VLOOKUP((ROUNDDOWN((BX$25-$C42)/365+1,0)),$C$8:$E$16,3,0))*$E38*$D$3,0)</f>
        <v>0</v>
      </c>
      <c r="BY42" s="232">
        <f t="shared" si="56"/>
        <v>0</v>
      </c>
      <c r="BZ42" s="232">
        <f t="shared" si="56"/>
        <v>0</v>
      </c>
      <c r="CA42" s="232">
        <f t="shared" si="56"/>
        <v>0</v>
      </c>
      <c r="CB42" s="232">
        <f t="shared" si="56"/>
        <v>0</v>
      </c>
      <c r="CC42" s="232">
        <f t="shared" si="56"/>
        <v>0</v>
      </c>
      <c r="CD42" s="232">
        <f t="shared" si="56"/>
        <v>0</v>
      </c>
      <c r="CE42" s="232">
        <f t="shared" si="56"/>
        <v>0</v>
      </c>
      <c r="CF42" s="232">
        <f t="shared" si="56"/>
        <v>0</v>
      </c>
      <c r="CG42" s="232">
        <f t="shared" si="56"/>
        <v>0</v>
      </c>
      <c r="CH42" s="232">
        <f t="shared" si="56"/>
        <v>0</v>
      </c>
      <c r="CI42" s="232">
        <f t="shared" si="56"/>
        <v>0</v>
      </c>
      <c r="CJ42" s="232">
        <f t="shared" si="56"/>
        <v>0</v>
      </c>
      <c r="CK42" s="232">
        <f t="shared" si="56"/>
        <v>0</v>
      </c>
      <c r="CL42" s="232">
        <f t="shared" si="56"/>
        <v>0</v>
      </c>
      <c r="CM42" s="232">
        <f t="shared" si="56"/>
        <v>0</v>
      </c>
      <c r="CN42" s="232">
        <f t="shared" si="56"/>
        <v>0</v>
      </c>
      <c r="CO42" s="232">
        <f t="shared" si="56"/>
        <v>0</v>
      </c>
      <c r="CP42" s="232">
        <f t="shared" si="56"/>
        <v>0</v>
      </c>
      <c r="CQ42" s="232">
        <f t="shared" si="56"/>
        <v>0</v>
      </c>
      <c r="CR42" s="232">
        <f t="shared" si="56"/>
        <v>0</v>
      </c>
      <c r="CS42" s="232">
        <f t="shared" si="56"/>
        <v>0</v>
      </c>
      <c r="CT42" s="232">
        <f t="shared" si="56"/>
        <v>0</v>
      </c>
      <c r="CU42" s="232">
        <f t="shared" si="56"/>
        <v>0</v>
      </c>
      <c r="CV42" s="232">
        <f t="shared" si="56"/>
        <v>0</v>
      </c>
      <c r="CW42" s="232">
        <f t="shared" si="56"/>
        <v>0</v>
      </c>
      <c r="CX42" s="232">
        <f t="shared" si="56"/>
        <v>0</v>
      </c>
      <c r="CY42" s="232">
        <f t="shared" si="56"/>
        <v>0</v>
      </c>
      <c r="CZ42" s="232">
        <f t="shared" si="56"/>
        <v>0</v>
      </c>
      <c r="DA42" s="232">
        <f t="shared" si="56"/>
        <v>0</v>
      </c>
      <c r="DD42" s="325">
        <v>182.33259579831932</v>
      </c>
      <c r="DE42" s="151">
        <v>182.33259579831932</v>
      </c>
      <c r="DF42" s="151">
        <v>182.33259579831932</v>
      </c>
      <c r="DG42" s="151">
        <v>182.33259579831932</v>
      </c>
      <c r="DH42" s="151">
        <v>167.20356500000003</v>
      </c>
      <c r="DI42" s="151">
        <v>167.20356500000003</v>
      </c>
      <c r="DJ42" s="151">
        <v>167.20356500000003</v>
      </c>
      <c r="DK42" s="151">
        <v>167.20356500000003</v>
      </c>
      <c r="DL42" s="151">
        <v>167.20356500000003</v>
      </c>
      <c r="DM42" s="151">
        <v>167.20356500000003</v>
      </c>
      <c r="DN42" s="151">
        <v>167.20356500000003</v>
      </c>
      <c r="DO42" s="151">
        <v>167.20356500000003</v>
      </c>
      <c r="DP42" s="151">
        <v>167.20356500000003</v>
      </c>
      <c r="DQ42" s="151">
        <v>167.20356500000003</v>
      </c>
      <c r="DR42" s="151">
        <v>167.20356500000003</v>
      </c>
      <c r="DS42" s="151">
        <v>167.20356500000003</v>
      </c>
      <c r="DT42" s="151">
        <v>111.09871428571428</v>
      </c>
      <c r="DU42" s="151">
        <v>111.09871428571428</v>
      </c>
      <c r="DV42" s="151">
        <v>111.09871428571428</v>
      </c>
      <c r="DW42" s="151">
        <v>111.09871428571428</v>
      </c>
      <c r="DX42" s="151">
        <v>111.09871428571428</v>
      </c>
      <c r="DY42" s="151">
        <v>111.09871428571428</v>
      </c>
      <c r="DZ42" s="151">
        <v>111.09871428571428</v>
      </c>
      <c r="EA42" s="151">
        <v>111.09871428571428</v>
      </c>
      <c r="EB42" s="151">
        <v>111.09871428571428</v>
      </c>
      <c r="EC42" s="151">
        <v>111.09871428571428</v>
      </c>
      <c r="ED42" s="151">
        <v>111.09871428571428</v>
      </c>
      <c r="EE42" s="151">
        <v>111.09871428571428</v>
      </c>
      <c r="EF42" s="151">
        <v>11.420637062937065</v>
      </c>
      <c r="EG42" s="151">
        <v>11.420637062937065</v>
      </c>
      <c r="EH42" s="151">
        <v>11.420637062937065</v>
      </c>
      <c r="EI42" s="151">
        <v>11.420637062937065</v>
      </c>
      <c r="EJ42" s="151">
        <v>11.420637062937065</v>
      </c>
      <c r="EK42" s="151">
        <v>11.420637062937065</v>
      </c>
      <c r="EL42" s="151">
        <v>11.420637062937065</v>
      </c>
      <c r="EM42" s="151">
        <v>11.420637062937065</v>
      </c>
      <c r="EN42" s="326">
        <v>6.6313376494473282</v>
      </c>
      <c r="EO42" s="325">
        <f t="shared" si="5"/>
        <v>68.645495276129026</v>
      </c>
      <c r="EP42" s="151">
        <f t="shared" ref="EP42:FU42" si="57">IFERROR(IF(EP$25-$C42&lt;0,0,VLOOKUP((ROUNDDOWN((EP$25-$C42)/365+1,0)),$C$8:$E$16,3,0))*$E38*$D$20,0)</f>
        <v>163.69310411999999</v>
      </c>
      <c r="EQ42" s="151">
        <f t="shared" si="57"/>
        <v>163.69310411999999</v>
      </c>
      <c r="ER42" s="151">
        <f t="shared" si="57"/>
        <v>163.69310411999999</v>
      </c>
      <c r="ES42" s="151">
        <f t="shared" si="57"/>
        <v>93.490913879999994</v>
      </c>
      <c r="ET42" s="151">
        <f t="shared" si="57"/>
        <v>93.490913879999994</v>
      </c>
      <c r="EU42" s="151">
        <f t="shared" si="57"/>
        <v>93.490913879999994</v>
      </c>
      <c r="EV42" s="151">
        <f t="shared" si="57"/>
        <v>93.490913879999994</v>
      </c>
      <c r="EW42" s="151">
        <f t="shared" si="57"/>
        <v>93.490913879999994</v>
      </c>
      <c r="EX42" s="151">
        <f t="shared" si="57"/>
        <v>93.490913879999994</v>
      </c>
      <c r="EY42" s="151">
        <f t="shared" si="57"/>
        <v>93.490913879999994</v>
      </c>
      <c r="EZ42" s="151">
        <f t="shared" si="57"/>
        <v>93.490913879999994</v>
      </c>
      <c r="FA42" s="151">
        <f t="shared" si="57"/>
        <v>93.490913879999994</v>
      </c>
      <c r="FB42" s="151">
        <f t="shared" si="57"/>
        <v>93.490913879999994</v>
      </c>
      <c r="FC42" s="151">
        <f t="shared" si="57"/>
        <v>93.490913879999994</v>
      </c>
      <c r="FD42" s="151">
        <f t="shared" si="57"/>
        <v>93.490913879999994</v>
      </c>
      <c r="FE42" s="151">
        <f t="shared" si="57"/>
        <v>23.314571279999999</v>
      </c>
      <c r="FF42" s="151">
        <f t="shared" si="57"/>
        <v>23.314571279999999</v>
      </c>
      <c r="FG42" s="151">
        <f t="shared" si="57"/>
        <v>23.314571279999999</v>
      </c>
      <c r="FH42" s="151">
        <f t="shared" si="57"/>
        <v>23.314571279999999</v>
      </c>
      <c r="FI42" s="151">
        <f t="shared" si="57"/>
        <v>23.314571279999999</v>
      </c>
      <c r="FJ42" s="151">
        <f t="shared" si="57"/>
        <v>23.314571279999999</v>
      </c>
      <c r="FK42" s="151">
        <f t="shared" si="57"/>
        <v>23.314571279999999</v>
      </c>
      <c r="FL42" s="151">
        <f t="shared" si="57"/>
        <v>23.314571279999999</v>
      </c>
      <c r="FM42" s="210">
        <f t="shared" si="57"/>
        <v>23.314571279999999</v>
      </c>
      <c r="FN42" s="151">
        <f t="shared" si="57"/>
        <v>23.314571279999999</v>
      </c>
      <c r="FO42" s="151">
        <f t="shared" si="57"/>
        <v>23.314571279999999</v>
      </c>
      <c r="FP42" s="151">
        <f t="shared" si="57"/>
        <v>23.314571279999999</v>
      </c>
      <c r="FQ42" s="151">
        <f t="shared" si="57"/>
        <v>0</v>
      </c>
      <c r="FR42" s="151">
        <f t="shared" si="57"/>
        <v>0</v>
      </c>
      <c r="FS42" s="151">
        <f t="shared" si="57"/>
        <v>0</v>
      </c>
      <c r="FT42" s="151">
        <f t="shared" si="57"/>
        <v>0</v>
      </c>
      <c r="FU42" s="151">
        <f t="shared" si="57"/>
        <v>0</v>
      </c>
      <c r="FV42" s="151">
        <f t="shared" ref="FV42:GY42" si="58">IFERROR(IF(FV$25-$C42&lt;0,0,VLOOKUP((ROUNDDOWN((FV$25-$C42)/365+1,0)),$C$8:$E$16,3,0))*$E38*$D$20,0)</f>
        <v>0</v>
      </c>
      <c r="FW42" s="151">
        <f t="shared" si="58"/>
        <v>0</v>
      </c>
      <c r="FX42" s="151">
        <f t="shared" si="58"/>
        <v>0</v>
      </c>
      <c r="FY42" s="151">
        <f t="shared" si="58"/>
        <v>0</v>
      </c>
      <c r="FZ42" s="151">
        <f t="shared" si="58"/>
        <v>0</v>
      </c>
      <c r="GA42" s="151">
        <f t="shared" si="58"/>
        <v>0</v>
      </c>
      <c r="GB42" s="151">
        <f t="shared" si="58"/>
        <v>0</v>
      </c>
      <c r="GC42" s="151">
        <f t="shared" si="58"/>
        <v>0</v>
      </c>
      <c r="GD42" s="151">
        <f t="shared" si="58"/>
        <v>0</v>
      </c>
      <c r="GE42" s="151">
        <f t="shared" si="58"/>
        <v>0</v>
      </c>
      <c r="GF42" s="151">
        <f t="shared" si="58"/>
        <v>0</v>
      </c>
      <c r="GG42" s="151">
        <f t="shared" si="58"/>
        <v>0</v>
      </c>
      <c r="GH42" s="151">
        <f t="shared" si="58"/>
        <v>0</v>
      </c>
      <c r="GI42" s="151">
        <f t="shared" si="58"/>
        <v>0</v>
      </c>
      <c r="GJ42" s="151">
        <f t="shared" si="58"/>
        <v>0</v>
      </c>
      <c r="GK42" s="151">
        <f t="shared" si="58"/>
        <v>0</v>
      </c>
      <c r="GL42" s="307">
        <f t="shared" si="58"/>
        <v>0</v>
      </c>
      <c r="GM42" s="151">
        <f t="shared" si="58"/>
        <v>0</v>
      </c>
      <c r="GN42" s="151">
        <f t="shared" si="58"/>
        <v>0</v>
      </c>
      <c r="GO42" s="151">
        <f t="shared" si="58"/>
        <v>0</v>
      </c>
      <c r="GP42" s="151">
        <f t="shared" si="58"/>
        <v>0</v>
      </c>
      <c r="GQ42" s="151">
        <f t="shared" si="58"/>
        <v>0</v>
      </c>
      <c r="GR42" s="151">
        <f t="shared" si="58"/>
        <v>0</v>
      </c>
      <c r="GS42" s="151">
        <f t="shared" si="58"/>
        <v>0</v>
      </c>
      <c r="GT42" s="151">
        <f t="shared" si="58"/>
        <v>0</v>
      </c>
      <c r="GU42" s="151">
        <f t="shared" si="58"/>
        <v>0</v>
      </c>
      <c r="GV42" s="151">
        <f t="shared" si="58"/>
        <v>0</v>
      </c>
      <c r="GW42" s="151">
        <f t="shared" si="58"/>
        <v>0</v>
      </c>
      <c r="GX42" s="151">
        <f t="shared" si="58"/>
        <v>0</v>
      </c>
      <c r="GY42" s="151">
        <f t="shared" si="58"/>
        <v>0</v>
      </c>
    </row>
    <row r="43" spans="3:207" x14ac:dyDescent="0.25">
      <c r="C43" s="140">
        <v>41395</v>
      </c>
      <c r="D43" s="140">
        <f t="shared" si="2"/>
        <v>41425</v>
      </c>
      <c r="E43" s="52">
        <v>268</v>
      </c>
      <c r="F43" s="174">
        <v>3.2443594106499045</v>
      </c>
      <c r="G43" s="151">
        <v>7.7365493638574634</v>
      </c>
      <c r="H43" s="151">
        <v>7.7365493638574634</v>
      </c>
      <c r="I43" s="151">
        <v>7.7365493638574634</v>
      </c>
      <c r="J43" s="151">
        <v>7.7365493638574634</v>
      </c>
      <c r="K43" s="151">
        <v>7.0946098736305805</v>
      </c>
      <c r="L43" s="151">
        <v>7.0946098736305805</v>
      </c>
      <c r="M43" s="151">
        <v>7.0946098736305805</v>
      </c>
      <c r="N43" s="151">
        <v>7.0946098736305805</v>
      </c>
      <c r="O43" s="151">
        <v>7.0946098736305805</v>
      </c>
      <c r="P43" s="151">
        <v>7.0946098736305805</v>
      </c>
      <c r="Q43" s="151">
        <v>7.0946098736305805</v>
      </c>
      <c r="R43" s="151">
        <v>7.0946098736305805</v>
      </c>
      <c r="S43" s="151">
        <v>7.0946098736305805</v>
      </c>
      <c r="T43" s="151">
        <v>7.0946098736305805</v>
      </c>
      <c r="U43" s="151">
        <v>7.0946098736305805</v>
      </c>
      <c r="V43" s="151">
        <v>7.0946098736305805</v>
      </c>
      <c r="W43" s="151">
        <v>4.7140264941066974</v>
      </c>
      <c r="X43" s="151">
        <v>4.7140264941066974</v>
      </c>
      <c r="Y43" s="151">
        <v>4.7140264941066974</v>
      </c>
      <c r="Z43" s="151">
        <v>4.7140264941066974</v>
      </c>
      <c r="AA43" s="151">
        <v>4.7140264941066974</v>
      </c>
      <c r="AB43" s="151">
        <v>4.7140264941066974</v>
      </c>
      <c r="AC43" s="151">
        <v>4.7140264941066974</v>
      </c>
      <c r="AD43" s="151">
        <v>4.7140264941066974</v>
      </c>
      <c r="AE43" s="151">
        <v>4.7140264941066974</v>
      </c>
      <c r="AF43" s="151">
        <v>4.7140264941066974</v>
      </c>
      <c r="AG43" s="151">
        <v>4.7140264941066974</v>
      </c>
      <c r="AH43" s="151">
        <v>4.7140264941066974</v>
      </c>
      <c r="AI43" s="151">
        <v>0.48458873750607317</v>
      </c>
      <c r="AJ43" s="151">
        <v>0.48458873750607317</v>
      </c>
      <c r="AK43" s="151">
        <v>0.48458873750607317</v>
      </c>
      <c r="AL43" s="151">
        <v>0.48458873750607317</v>
      </c>
      <c r="AM43" s="151">
        <v>0.48458873750607317</v>
      </c>
      <c r="AN43" s="151">
        <v>0.48458873750607317</v>
      </c>
      <c r="AO43" s="210">
        <v>0.48458873750607317</v>
      </c>
      <c r="AP43" s="262">
        <v>0.28137410564868764</v>
      </c>
      <c r="AQ43" s="268">
        <f t="shared" si="8"/>
        <v>3.1424454872323797</v>
      </c>
      <c r="AR43" s="265">
        <f t="shared" ref="AR43:BW43" si="59">IFERROR(IF(AR$25-$C43&lt;0,0,VLOOKUP((ROUNDDOWN((AR$25-$C43)/365+1,0)),$C$8:$E$16,3,0))*$E39*$D$3,0)</f>
        <v>7.4935238541695215</v>
      </c>
      <c r="AS43" s="265">
        <f t="shared" si="59"/>
        <v>7.4935238541695215</v>
      </c>
      <c r="AT43" s="265">
        <f t="shared" si="59"/>
        <v>7.4935238541695215</v>
      </c>
      <c r="AU43" s="265">
        <f t="shared" si="59"/>
        <v>7.4935238541695215</v>
      </c>
      <c r="AV43" s="265">
        <f t="shared" si="59"/>
        <v>4.2798161661978789</v>
      </c>
      <c r="AW43" s="265">
        <f t="shared" si="59"/>
        <v>4.2798161661978789</v>
      </c>
      <c r="AX43" s="265">
        <f t="shared" si="59"/>
        <v>4.2798161661978789</v>
      </c>
      <c r="AY43" s="265">
        <f t="shared" si="59"/>
        <v>4.2798161661978789</v>
      </c>
      <c r="AZ43" s="265">
        <f t="shared" si="59"/>
        <v>4.2798161661978789</v>
      </c>
      <c r="BA43" s="265">
        <f t="shared" si="59"/>
        <v>4.2798161661978789</v>
      </c>
      <c r="BB43" s="265">
        <f t="shared" si="59"/>
        <v>4.2798161661978789</v>
      </c>
      <c r="BC43" s="265">
        <f t="shared" si="59"/>
        <v>4.2798161661978789</v>
      </c>
      <c r="BD43" s="265">
        <f t="shared" si="59"/>
        <v>4.2798161661978789</v>
      </c>
      <c r="BE43" s="265">
        <f t="shared" si="59"/>
        <v>4.2798161661978789</v>
      </c>
      <c r="BF43" s="265">
        <f t="shared" si="59"/>
        <v>4.2798161661978789</v>
      </c>
      <c r="BG43" s="265">
        <f t="shared" si="59"/>
        <v>4.2798161661978789</v>
      </c>
      <c r="BH43" s="265">
        <f t="shared" si="59"/>
        <v>1.0672917284795371</v>
      </c>
      <c r="BI43" s="265">
        <f t="shared" si="59"/>
        <v>1.0672917284795371</v>
      </c>
      <c r="BJ43" s="265">
        <f t="shared" si="59"/>
        <v>1.0672917284795371</v>
      </c>
      <c r="BK43" s="265">
        <f t="shared" si="59"/>
        <v>1.0672917284795371</v>
      </c>
      <c r="BL43" s="265">
        <f t="shared" si="59"/>
        <v>1.0672917284795371</v>
      </c>
      <c r="BM43" s="265">
        <f t="shared" si="59"/>
        <v>1.0672917284795371</v>
      </c>
      <c r="BN43" s="265">
        <f t="shared" si="59"/>
        <v>1.0672917284795371</v>
      </c>
      <c r="BO43" s="269">
        <f t="shared" si="51"/>
        <v>0.61971777782682802</v>
      </c>
      <c r="BP43" s="232">
        <f t="shared" si="59"/>
        <v>1.0672917284795371</v>
      </c>
      <c r="BQ43" s="232">
        <f t="shared" si="59"/>
        <v>1.0672917284795371</v>
      </c>
      <c r="BR43" s="232">
        <f t="shared" si="59"/>
        <v>1.0672917284795371</v>
      </c>
      <c r="BS43" s="232">
        <f t="shared" si="59"/>
        <v>1.0672917284795371</v>
      </c>
      <c r="BT43" s="232">
        <f t="shared" si="59"/>
        <v>0</v>
      </c>
      <c r="BU43" s="232">
        <f t="shared" si="59"/>
        <v>0</v>
      </c>
      <c r="BV43" s="232">
        <f t="shared" si="59"/>
        <v>0</v>
      </c>
      <c r="BW43" s="232">
        <f t="shared" si="59"/>
        <v>0</v>
      </c>
      <c r="BX43" s="232">
        <f t="shared" ref="BX43:DA43" si="60">IFERROR(IF(BX$25-$C43&lt;0,0,VLOOKUP((ROUNDDOWN((BX$25-$C43)/365+1,0)),$C$8:$E$16,3,0))*$E39*$D$3,0)</f>
        <v>0</v>
      </c>
      <c r="BY43" s="232">
        <f t="shared" si="60"/>
        <v>0</v>
      </c>
      <c r="BZ43" s="232">
        <f t="shared" si="60"/>
        <v>0</v>
      </c>
      <c r="CA43" s="232">
        <f t="shared" si="60"/>
        <v>0</v>
      </c>
      <c r="CB43" s="232">
        <f t="shared" si="60"/>
        <v>0</v>
      </c>
      <c r="CC43" s="232">
        <f t="shared" si="60"/>
        <v>0</v>
      </c>
      <c r="CD43" s="232">
        <f t="shared" si="60"/>
        <v>0</v>
      </c>
      <c r="CE43" s="232">
        <f t="shared" si="60"/>
        <v>0</v>
      </c>
      <c r="CF43" s="232">
        <f t="shared" si="60"/>
        <v>0</v>
      </c>
      <c r="CG43" s="232">
        <f t="shared" si="60"/>
        <v>0</v>
      </c>
      <c r="CH43" s="232">
        <f t="shared" si="60"/>
        <v>0</v>
      </c>
      <c r="CI43" s="232">
        <f t="shared" si="60"/>
        <v>0</v>
      </c>
      <c r="CJ43" s="232">
        <f t="shared" si="60"/>
        <v>0</v>
      </c>
      <c r="CK43" s="232">
        <f t="shared" si="60"/>
        <v>0</v>
      </c>
      <c r="CL43" s="232">
        <f t="shared" si="60"/>
        <v>0</v>
      </c>
      <c r="CM43" s="232">
        <f t="shared" si="60"/>
        <v>0</v>
      </c>
      <c r="CN43" s="232">
        <f t="shared" si="60"/>
        <v>0</v>
      </c>
      <c r="CO43" s="232">
        <f t="shared" si="60"/>
        <v>0</v>
      </c>
      <c r="CP43" s="232">
        <f t="shared" si="60"/>
        <v>0</v>
      </c>
      <c r="CQ43" s="232">
        <f t="shared" si="60"/>
        <v>0</v>
      </c>
      <c r="CR43" s="232">
        <f t="shared" si="60"/>
        <v>0</v>
      </c>
      <c r="CS43" s="232">
        <f t="shared" si="60"/>
        <v>0</v>
      </c>
      <c r="CT43" s="232">
        <f t="shared" si="60"/>
        <v>0</v>
      </c>
      <c r="CU43" s="232">
        <f t="shared" si="60"/>
        <v>0</v>
      </c>
      <c r="CV43" s="232">
        <f t="shared" si="60"/>
        <v>0</v>
      </c>
      <c r="CW43" s="232">
        <f t="shared" si="60"/>
        <v>0</v>
      </c>
      <c r="CX43" s="232">
        <f t="shared" si="60"/>
        <v>0</v>
      </c>
      <c r="CY43" s="232">
        <f t="shared" si="60"/>
        <v>0</v>
      </c>
      <c r="CZ43" s="232">
        <f t="shared" si="60"/>
        <v>0</v>
      </c>
      <c r="DA43" s="232">
        <f t="shared" si="60"/>
        <v>0</v>
      </c>
      <c r="DD43" s="325">
        <v>318.21544285714288</v>
      </c>
      <c r="DE43" s="151">
        <v>318.21544285714288</v>
      </c>
      <c r="DF43" s="151">
        <v>318.21544285714288</v>
      </c>
      <c r="DG43" s="151">
        <v>318.21544285714288</v>
      </c>
      <c r="DH43" s="151">
        <v>318.21544285714288</v>
      </c>
      <c r="DI43" s="151">
        <v>291.81154499999997</v>
      </c>
      <c r="DJ43" s="151">
        <v>291.81154499999997</v>
      </c>
      <c r="DK43" s="151">
        <v>291.81154499999997</v>
      </c>
      <c r="DL43" s="151">
        <v>291.81154499999997</v>
      </c>
      <c r="DM43" s="151">
        <v>291.81154499999997</v>
      </c>
      <c r="DN43" s="151">
        <v>291.81154499999997</v>
      </c>
      <c r="DO43" s="151">
        <v>291.81154499999997</v>
      </c>
      <c r="DP43" s="151">
        <v>291.81154499999997</v>
      </c>
      <c r="DQ43" s="151">
        <v>291.81154499999997</v>
      </c>
      <c r="DR43" s="151">
        <v>291.81154499999997</v>
      </c>
      <c r="DS43" s="151">
        <v>291.81154499999997</v>
      </c>
      <c r="DT43" s="151">
        <v>291.81154499999997</v>
      </c>
      <c r="DU43" s="151">
        <v>193.89471428571426</v>
      </c>
      <c r="DV43" s="151">
        <v>193.89471428571426</v>
      </c>
      <c r="DW43" s="151">
        <v>193.89471428571426</v>
      </c>
      <c r="DX43" s="151">
        <v>193.89471428571426</v>
      </c>
      <c r="DY43" s="151">
        <v>193.89471428571426</v>
      </c>
      <c r="DZ43" s="151">
        <v>193.89471428571426</v>
      </c>
      <c r="EA43" s="151">
        <v>193.89471428571426</v>
      </c>
      <c r="EB43" s="151">
        <v>193.89471428571426</v>
      </c>
      <c r="EC43" s="151">
        <v>193.89471428571426</v>
      </c>
      <c r="ED43" s="151">
        <v>193.89471428571426</v>
      </c>
      <c r="EE43" s="151">
        <v>193.89471428571426</v>
      </c>
      <c r="EF43" s="151">
        <v>193.89471428571426</v>
      </c>
      <c r="EG43" s="151">
        <v>19.931834265734267</v>
      </c>
      <c r="EH43" s="151">
        <v>19.931834265734267</v>
      </c>
      <c r="EI43" s="151">
        <v>19.931834265734267</v>
      </c>
      <c r="EJ43" s="151">
        <v>19.931834265734267</v>
      </c>
      <c r="EK43" s="151">
        <v>19.931834265734267</v>
      </c>
      <c r="EL43" s="151">
        <v>19.931834265734267</v>
      </c>
      <c r="EM43" s="151">
        <v>19.931834265734267</v>
      </c>
      <c r="EN43" s="326">
        <v>11.573323122039252</v>
      </c>
      <c r="EO43" s="325">
        <f t="shared" si="5"/>
        <v>119.80335487354839</v>
      </c>
      <c r="EP43" s="151">
        <f t="shared" ref="EP43:FU43" si="61">IFERROR(IF(EP$25-$C43&lt;0,0,VLOOKUP((ROUNDDOWN((EP$25-$C43)/365+1,0)),$C$8:$E$16,3,0))*$E39*$D$20,0)</f>
        <v>285.68492315999998</v>
      </c>
      <c r="EQ43" s="151">
        <f t="shared" si="61"/>
        <v>285.68492315999998</v>
      </c>
      <c r="ER43" s="151">
        <f t="shared" si="61"/>
        <v>285.68492315999998</v>
      </c>
      <c r="ES43" s="151">
        <f t="shared" si="61"/>
        <v>285.68492315999998</v>
      </c>
      <c r="ET43" s="151">
        <f t="shared" si="61"/>
        <v>163.16475084000001</v>
      </c>
      <c r="EU43" s="151">
        <f t="shared" si="61"/>
        <v>163.16475084000001</v>
      </c>
      <c r="EV43" s="151">
        <f t="shared" si="61"/>
        <v>163.16475084000001</v>
      </c>
      <c r="EW43" s="151">
        <f t="shared" si="61"/>
        <v>163.16475084000001</v>
      </c>
      <c r="EX43" s="151">
        <f t="shared" si="61"/>
        <v>163.16475084000001</v>
      </c>
      <c r="EY43" s="151">
        <f t="shared" si="61"/>
        <v>163.16475084000001</v>
      </c>
      <c r="EZ43" s="151">
        <f t="shared" si="61"/>
        <v>163.16475084000001</v>
      </c>
      <c r="FA43" s="151">
        <f t="shared" si="61"/>
        <v>163.16475084000001</v>
      </c>
      <c r="FB43" s="151">
        <f t="shared" si="61"/>
        <v>163.16475084000001</v>
      </c>
      <c r="FC43" s="151">
        <f t="shared" si="61"/>
        <v>163.16475084000001</v>
      </c>
      <c r="FD43" s="151">
        <f t="shared" si="61"/>
        <v>163.16475084000001</v>
      </c>
      <c r="FE43" s="151">
        <f t="shared" si="61"/>
        <v>163.16475084000001</v>
      </c>
      <c r="FF43" s="151">
        <f t="shared" si="61"/>
        <v>40.689689040000005</v>
      </c>
      <c r="FG43" s="151">
        <f t="shared" si="61"/>
        <v>40.689689040000005</v>
      </c>
      <c r="FH43" s="151">
        <f t="shared" si="61"/>
        <v>40.689689040000005</v>
      </c>
      <c r="FI43" s="151">
        <f t="shared" si="61"/>
        <v>40.689689040000005</v>
      </c>
      <c r="FJ43" s="151">
        <f t="shared" si="61"/>
        <v>40.689689040000005</v>
      </c>
      <c r="FK43" s="151">
        <f t="shared" si="61"/>
        <v>40.689689040000005</v>
      </c>
      <c r="FL43" s="151">
        <f t="shared" si="61"/>
        <v>40.689689040000005</v>
      </c>
      <c r="FM43" s="210">
        <f t="shared" si="61"/>
        <v>40.689689040000005</v>
      </c>
      <c r="FN43" s="151">
        <f t="shared" si="61"/>
        <v>40.689689040000005</v>
      </c>
      <c r="FO43" s="151">
        <f t="shared" si="61"/>
        <v>40.689689040000005</v>
      </c>
      <c r="FP43" s="151">
        <f t="shared" si="61"/>
        <v>40.689689040000005</v>
      </c>
      <c r="FQ43" s="151">
        <f t="shared" si="61"/>
        <v>40.689689040000005</v>
      </c>
      <c r="FR43" s="151">
        <f t="shared" si="61"/>
        <v>0</v>
      </c>
      <c r="FS43" s="151">
        <f t="shared" si="61"/>
        <v>0</v>
      </c>
      <c r="FT43" s="151">
        <f t="shared" si="61"/>
        <v>0</v>
      </c>
      <c r="FU43" s="151">
        <f t="shared" si="61"/>
        <v>0</v>
      </c>
      <c r="FV43" s="151">
        <f t="shared" ref="FV43:GY43" si="62">IFERROR(IF(FV$25-$C43&lt;0,0,VLOOKUP((ROUNDDOWN((FV$25-$C43)/365+1,0)),$C$8:$E$16,3,0))*$E39*$D$20,0)</f>
        <v>0</v>
      </c>
      <c r="FW43" s="151">
        <f t="shared" si="62"/>
        <v>0</v>
      </c>
      <c r="FX43" s="151">
        <f t="shared" si="62"/>
        <v>0</v>
      </c>
      <c r="FY43" s="151">
        <f t="shared" si="62"/>
        <v>0</v>
      </c>
      <c r="FZ43" s="151">
        <f t="shared" si="62"/>
        <v>0</v>
      </c>
      <c r="GA43" s="151">
        <f t="shared" si="62"/>
        <v>0</v>
      </c>
      <c r="GB43" s="151">
        <f t="shared" si="62"/>
        <v>0</v>
      </c>
      <c r="GC43" s="151">
        <f t="shared" si="62"/>
        <v>0</v>
      </c>
      <c r="GD43" s="151">
        <f t="shared" si="62"/>
        <v>0</v>
      </c>
      <c r="GE43" s="151">
        <f t="shared" si="62"/>
        <v>0</v>
      </c>
      <c r="GF43" s="151">
        <f t="shared" si="62"/>
        <v>0</v>
      </c>
      <c r="GG43" s="151">
        <f t="shared" si="62"/>
        <v>0</v>
      </c>
      <c r="GH43" s="151">
        <f t="shared" si="62"/>
        <v>0</v>
      </c>
      <c r="GI43" s="151">
        <f t="shared" si="62"/>
        <v>0</v>
      </c>
      <c r="GJ43" s="151">
        <f t="shared" si="62"/>
        <v>0</v>
      </c>
      <c r="GK43" s="151">
        <f t="shared" si="62"/>
        <v>0</v>
      </c>
      <c r="GL43" s="307">
        <f t="shared" si="62"/>
        <v>0</v>
      </c>
      <c r="GM43" s="151">
        <f t="shared" si="62"/>
        <v>0</v>
      </c>
      <c r="GN43" s="151">
        <f t="shared" si="62"/>
        <v>0</v>
      </c>
      <c r="GO43" s="151">
        <f t="shared" si="62"/>
        <v>0</v>
      </c>
      <c r="GP43" s="151">
        <f t="shared" si="62"/>
        <v>0</v>
      </c>
      <c r="GQ43" s="151">
        <f t="shared" si="62"/>
        <v>0</v>
      </c>
      <c r="GR43" s="151">
        <f t="shared" si="62"/>
        <v>0</v>
      </c>
      <c r="GS43" s="151">
        <f t="shared" si="62"/>
        <v>0</v>
      </c>
      <c r="GT43" s="151">
        <f t="shared" si="62"/>
        <v>0</v>
      </c>
      <c r="GU43" s="151">
        <f t="shared" si="62"/>
        <v>0</v>
      </c>
      <c r="GV43" s="151">
        <f t="shared" si="62"/>
        <v>0</v>
      </c>
      <c r="GW43" s="151">
        <f t="shared" si="62"/>
        <v>0</v>
      </c>
      <c r="GX43" s="151">
        <f t="shared" si="62"/>
        <v>0</v>
      </c>
      <c r="GY43" s="151">
        <f t="shared" si="62"/>
        <v>0</v>
      </c>
    </row>
    <row r="44" spans="3:207" x14ac:dyDescent="0.25">
      <c r="C44" s="140">
        <v>41426</v>
      </c>
      <c r="D44" s="140">
        <f t="shared" si="2"/>
        <v>41455</v>
      </c>
      <c r="E44" s="52">
        <v>703</v>
      </c>
      <c r="F44" s="174">
        <v>1.0814531368833014</v>
      </c>
      <c r="G44" s="151">
        <v>2.5788497879524876</v>
      </c>
      <c r="H44" s="151">
        <v>2.5788497879524876</v>
      </c>
      <c r="I44" s="151">
        <v>2.5788497879524876</v>
      </c>
      <c r="J44" s="151">
        <v>2.5788497879524876</v>
      </c>
      <c r="K44" s="151">
        <v>2.5788497879524876</v>
      </c>
      <c r="L44" s="151">
        <v>2.3648699578768602</v>
      </c>
      <c r="M44" s="151">
        <v>2.3648699578768602</v>
      </c>
      <c r="N44" s="151">
        <v>2.3648699578768602</v>
      </c>
      <c r="O44" s="151">
        <v>2.3648699578768602</v>
      </c>
      <c r="P44" s="151">
        <v>2.3648699578768602</v>
      </c>
      <c r="Q44" s="151">
        <v>2.3648699578768602</v>
      </c>
      <c r="R44" s="151">
        <v>2.3648699578768602</v>
      </c>
      <c r="S44" s="151">
        <v>2.3648699578768602</v>
      </c>
      <c r="T44" s="151">
        <v>2.3648699578768602</v>
      </c>
      <c r="U44" s="151">
        <v>2.3648699578768602</v>
      </c>
      <c r="V44" s="151">
        <v>2.3648699578768602</v>
      </c>
      <c r="W44" s="151">
        <v>2.3648699578768602</v>
      </c>
      <c r="X44" s="151">
        <v>1.5713421647022325</v>
      </c>
      <c r="Y44" s="151">
        <v>1.5713421647022325</v>
      </c>
      <c r="Z44" s="151">
        <v>1.5713421647022325</v>
      </c>
      <c r="AA44" s="151">
        <v>1.5713421647022325</v>
      </c>
      <c r="AB44" s="151">
        <v>1.5713421647022325</v>
      </c>
      <c r="AC44" s="151">
        <v>1.5713421647022325</v>
      </c>
      <c r="AD44" s="151">
        <v>1.5713421647022325</v>
      </c>
      <c r="AE44" s="151">
        <v>1.5713421647022325</v>
      </c>
      <c r="AF44" s="151">
        <v>1.5713421647022325</v>
      </c>
      <c r="AG44" s="151">
        <v>1.5713421647022325</v>
      </c>
      <c r="AH44" s="151">
        <v>1.5713421647022325</v>
      </c>
      <c r="AI44" s="151">
        <v>1.5713421647022325</v>
      </c>
      <c r="AJ44" s="151">
        <v>0.16152957916869107</v>
      </c>
      <c r="AK44" s="151">
        <v>0.16152957916869107</v>
      </c>
      <c r="AL44" s="151">
        <v>0.16152957916869107</v>
      </c>
      <c r="AM44" s="151">
        <v>0.16152957916869107</v>
      </c>
      <c r="AN44" s="151">
        <v>0.16152957916869107</v>
      </c>
      <c r="AO44" s="210">
        <v>0.16152957916869107</v>
      </c>
      <c r="AP44" s="262">
        <v>9.3791368549562548E-2</v>
      </c>
      <c r="AQ44" s="268">
        <f t="shared" si="8"/>
        <v>1.0474818290774601</v>
      </c>
      <c r="AR44" s="265">
        <f t="shared" ref="AR44:BW44" si="63">IFERROR(IF(AR$25-$C44&lt;0,0,VLOOKUP((ROUNDDOWN((AR$25-$C44)/365+1,0)),$C$8:$E$16,3,0))*$E40*$D$3,0)</f>
        <v>2.4978412847231737</v>
      </c>
      <c r="AS44" s="265">
        <f t="shared" si="63"/>
        <v>2.4978412847231737</v>
      </c>
      <c r="AT44" s="265">
        <f t="shared" si="63"/>
        <v>2.4978412847231737</v>
      </c>
      <c r="AU44" s="265">
        <f t="shared" si="63"/>
        <v>2.4978412847231737</v>
      </c>
      <c r="AV44" s="265">
        <f t="shared" si="63"/>
        <v>2.4978412847231737</v>
      </c>
      <c r="AW44" s="265">
        <f t="shared" si="63"/>
        <v>1.4266053887326262</v>
      </c>
      <c r="AX44" s="265">
        <f t="shared" si="63"/>
        <v>1.4266053887326262</v>
      </c>
      <c r="AY44" s="265">
        <f t="shared" si="63"/>
        <v>1.4266053887326262</v>
      </c>
      <c r="AZ44" s="265">
        <f t="shared" si="63"/>
        <v>1.4266053887326262</v>
      </c>
      <c r="BA44" s="265">
        <f t="shared" si="63"/>
        <v>1.4266053887326262</v>
      </c>
      <c r="BB44" s="265">
        <f t="shared" si="63"/>
        <v>1.4266053887326262</v>
      </c>
      <c r="BC44" s="265">
        <f t="shared" si="63"/>
        <v>1.4266053887326262</v>
      </c>
      <c r="BD44" s="265">
        <f t="shared" si="63"/>
        <v>1.4266053887326262</v>
      </c>
      <c r="BE44" s="265">
        <f t="shared" si="63"/>
        <v>1.4266053887326262</v>
      </c>
      <c r="BF44" s="265">
        <f t="shared" si="63"/>
        <v>1.4266053887326262</v>
      </c>
      <c r="BG44" s="265">
        <f t="shared" si="63"/>
        <v>1.4266053887326262</v>
      </c>
      <c r="BH44" s="265">
        <f t="shared" si="63"/>
        <v>1.4266053887326262</v>
      </c>
      <c r="BI44" s="265">
        <f t="shared" si="63"/>
        <v>0.3557639094931791</v>
      </c>
      <c r="BJ44" s="265">
        <f t="shared" si="63"/>
        <v>0.3557639094931791</v>
      </c>
      <c r="BK44" s="265">
        <f t="shared" si="63"/>
        <v>0.3557639094931791</v>
      </c>
      <c r="BL44" s="265">
        <f t="shared" si="63"/>
        <v>0.3557639094931791</v>
      </c>
      <c r="BM44" s="265">
        <f t="shared" si="63"/>
        <v>0.3557639094931791</v>
      </c>
      <c r="BN44" s="265">
        <f t="shared" si="63"/>
        <v>0.3557639094931791</v>
      </c>
      <c r="BO44" s="269">
        <f t="shared" si="51"/>
        <v>0.2065725926089427</v>
      </c>
      <c r="BP44" s="232">
        <f t="shared" si="63"/>
        <v>0.3557639094931791</v>
      </c>
      <c r="BQ44" s="232">
        <f t="shared" si="63"/>
        <v>0.3557639094931791</v>
      </c>
      <c r="BR44" s="232">
        <f t="shared" si="63"/>
        <v>0.3557639094931791</v>
      </c>
      <c r="BS44" s="232">
        <f t="shared" si="63"/>
        <v>0.3557639094931791</v>
      </c>
      <c r="BT44" s="232">
        <f t="shared" si="63"/>
        <v>0.3557639094931791</v>
      </c>
      <c r="BU44" s="232">
        <f t="shared" si="63"/>
        <v>0</v>
      </c>
      <c r="BV44" s="232">
        <f t="shared" si="63"/>
        <v>0</v>
      </c>
      <c r="BW44" s="232">
        <f t="shared" si="63"/>
        <v>0</v>
      </c>
      <c r="BX44" s="232">
        <f t="shared" ref="BX44:DA44" si="64">IFERROR(IF(BX$25-$C44&lt;0,0,VLOOKUP((ROUNDDOWN((BX$25-$C44)/365+1,0)),$C$8:$E$16,3,0))*$E40*$D$3,0)</f>
        <v>0</v>
      </c>
      <c r="BY44" s="232">
        <f t="shared" si="64"/>
        <v>0</v>
      </c>
      <c r="BZ44" s="232">
        <f t="shared" si="64"/>
        <v>0</v>
      </c>
      <c r="CA44" s="232">
        <f t="shared" si="64"/>
        <v>0</v>
      </c>
      <c r="CB44" s="232">
        <f t="shared" si="64"/>
        <v>0</v>
      </c>
      <c r="CC44" s="232">
        <f t="shared" si="64"/>
        <v>0</v>
      </c>
      <c r="CD44" s="232">
        <f t="shared" si="64"/>
        <v>0</v>
      </c>
      <c r="CE44" s="232">
        <f t="shared" si="64"/>
        <v>0</v>
      </c>
      <c r="CF44" s="232">
        <f t="shared" si="64"/>
        <v>0</v>
      </c>
      <c r="CG44" s="232">
        <f t="shared" si="64"/>
        <v>0</v>
      </c>
      <c r="CH44" s="232">
        <f t="shared" si="64"/>
        <v>0</v>
      </c>
      <c r="CI44" s="232">
        <f t="shared" si="64"/>
        <v>0</v>
      </c>
      <c r="CJ44" s="232">
        <f t="shared" si="64"/>
        <v>0</v>
      </c>
      <c r="CK44" s="232">
        <f t="shared" si="64"/>
        <v>0</v>
      </c>
      <c r="CL44" s="232">
        <f t="shared" si="64"/>
        <v>0</v>
      </c>
      <c r="CM44" s="232">
        <f t="shared" si="64"/>
        <v>0</v>
      </c>
      <c r="CN44" s="232">
        <f t="shared" si="64"/>
        <v>0</v>
      </c>
      <c r="CO44" s="232">
        <f t="shared" si="64"/>
        <v>0</v>
      </c>
      <c r="CP44" s="232">
        <f t="shared" si="64"/>
        <v>0</v>
      </c>
      <c r="CQ44" s="232">
        <f t="shared" si="64"/>
        <v>0</v>
      </c>
      <c r="CR44" s="232">
        <f t="shared" si="64"/>
        <v>0</v>
      </c>
      <c r="CS44" s="232">
        <f t="shared" si="64"/>
        <v>0</v>
      </c>
      <c r="CT44" s="232">
        <f t="shared" si="64"/>
        <v>0</v>
      </c>
      <c r="CU44" s="232">
        <f t="shared" si="64"/>
        <v>0</v>
      </c>
      <c r="CV44" s="232">
        <f t="shared" si="64"/>
        <v>0</v>
      </c>
      <c r="CW44" s="232">
        <f t="shared" si="64"/>
        <v>0</v>
      </c>
      <c r="CX44" s="232">
        <f t="shared" si="64"/>
        <v>0</v>
      </c>
      <c r="CY44" s="232">
        <f t="shared" si="64"/>
        <v>0</v>
      </c>
      <c r="CZ44" s="232">
        <f t="shared" si="64"/>
        <v>0</v>
      </c>
      <c r="DA44" s="232">
        <f t="shared" si="64"/>
        <v>0</v>
      </c>
      <c r="DD44" s="325">
        <v>106.07181428571428</v>
      </c>
      <c r="DE44" s="151">
        <v>106.07181428571428</v>
      </c>
      <c r="DF44" s="151">
        <v>106.07181428571428</v>
      </c>
      <c r="DG44" s="151">
        <v>106.07181428571428</v>
      </c>
      <c r="DH44" s="151">
        <v>106.07181428571428</v>
      </c>
      <c r="DI44" s="151">
        <v>106.07181428571428</v>
      </c>
      <c r="DJ44" s="151">
        <v>97.270515000000003</v>
      </c>
      <c r="DK44" s="151">
        <v>97.270515000000003</v>
      </c>
      <c r="DL44" s="151">
        <v>97.270515000000003</v>
      </c>
      <c r="DM44" s="151">
        <v>97.270515000000003</v>
      </c>
      <c r="DN44" s="151">
        <v>97.270515000000003</v>
      </c>
      <c r="DO44" s="151">
        <v>97.270515000000003</v>
      </c>
      <c r="DP44" s="151">
        <v>97.270515000000003</v>
      </c>
      <c r="DQ44" s="151">
        <v>97.270515000000003</v>
      </c>
      <c r="DR44" s="151">
        <v>97.270515000000003</v>
      </c>
      <c r="DS44" s="151">
        <v>97.270515000000003</v>
      </c>
      <c r="DT44" s="151">
        <v>97.270515000000003</v>
      </c>
      <c r="DU44" s="151">
        <v>97.270515000000003</v>
      </c>
      <c r="DV44" s="151">
        <v>64.631571428571419</v>
      </c>
      <c r="DW44" s="151">
        <v>64.631571428571419</v>
      </c>
      <c r="DX44" s="151">
        <v>64.631571428571419</v>
      </c>
      <c r="DY44" s="151">
        <v>64.631571428571419</v>
      </c>
      <c r="DZ44" s="151">
        <v>64.631571428571419</v>
      </c>
      <c r="EA44" s="151">
        <v>64.631571428571419</v>
      </c>
      <c r="EB44" s="151">
        <v>64.631571428571419</v>
      </c>
      <c r="EC44" s="151">
        <v>64.631571428571419</v>
      </c>
      <c r="ED44" s="151">
        <v>64.631571428571419</v>
      </c>
      <c r="EE44" s="151">
        <v>64.631571428571419</v>
      </c>
      <c r="EF44" s="151">
        <v>64.631571428571419</v>
      </c>
      <c r="EG44" s="151">
        <v>64.631571428571419</v>
      </c>
      <c r="EH44" s="151">
        <v>6.6439447552447559</v>
      </c>
      <c r="EI44" s="151">
        <v>6.6439447552447559</v>
      </c>
      <c r="EJ44" s="151">
        <v>6.6439447552447559</v>
      </c>
      <c r="EK44" s="151">
        <v>6.6439447552447559</v>
      </c>
      <c r="EL44" s="151">
        <v>6.6439447552447559</v>
      </c>
      <c r="EM44" s="151">
        <v>6.6439447552447559</v>
      </c>
      <c r="EN44" s="326">
        <v>3.8577743740130845</v>
      </c>
      <c r="EO44" s="325">
        <f t="shared" si="5"/>
        <v>39.934451624516129</v>
      </c>
      <c r="EP44" s="151">
        <f t="shared" ref="EP44:FU44" si="65">IFERROR(IF(EP$25-$C44&lt;0,0,VLOOKUP((ROUNDDOWN((EP$25-$C44)/365+1,0)),$C$8:$E$16,3,0))*$E40*$D$20,0)</f>
        <v>95.228307719999989</v>
      </c>
      <c r="EQ44" s="151">
        <f t="shared" si="65"/>
        <v>95.228307719999989</v>
      </c>
      <c r="ER44" s="151">
        <f t="shared" si="65"/>
        <v>95.228307719999989</v>
      </c>
      <c r="ES44" s="151">
        <f t="shared" si="65"/>
        <v>95.228307719999989</v>
      </c>
      <c r="ET44" s="151">
        <f t="shared" si="65"/>
        <v>95.228307719999989</v>
      </c>
      <c r="EU44" s="151">
        <f t="shared" si="65"/>
        <v>54.388250280000008</v>
      </c>
      <c r="EV44" s="151">
        <f t="shared" si="65"/>
        <v>54.388250280000008</v>
      </c>
      <c r="EW44" s="151">
        <f t="shared" si="65"/>
        <v>54.388250280000008</v>
      </c>
      <c r="EX44" s="151">
        <f t="shared" si="65"/>
        <v>54.388250280000008</v>
      </c>
      <c r="EY44" s="151">
        <f t="shared" si="65"/>
        <v>54.388250280000008</v>
      </c>
      <c r="EZ44" s="151">
        <f t="shared" si="65"/>
        <v>54.388250280000008</v>
      </c>
      <c r="FA44" s="151">
        <f t="shared" si="65"/>
        <v>54.388250280000008</v>
      </c>
      <c r="FB44" s="151">
        <f t="shared" si="65"/>
        <v>54.388250280000008</v>
      </c>
      <c r="FC44" s="151">
        <f t="shared" si="65"/>
        <v>54.388250280000008</v>
      </c>
      <c r="FD44" s="151">
        <f t="shared" si="65"/>
        <v>54.388250280000008</v>
      </c>
      <c r="FE44" s="151">
        <f t="shared" si="65"/>
        <v>54.388250280000008</v>
      </c>
      <c r="FF44" s="151">
        <f t="shared" si="65"/>
        <v>54.388250280000008</v>
      </c>
      <c r="FG44" s="151">
        <f t="shared" si="65"/>
        <v>13.563229680000001</v>
      </c>
      <c r="FH44" s="151">
        <f t="shared" si="65"/>
        <v>13.563229680000001</v>
      </c>
      <c r="FI44" s="151">
        <f t="shared" si="65"/>
        <v>13.563229680000001</v>
      </c>
      <c r="FJ44" s="151">
        <f t="shared" si="65"/>
        <v>13.563229680000001</v>
      </c>
      <c r="FK44" s="151">
        <f t="shared" si="65"/>
        <v>13.563229680000001</v>
      </c>
      <c r="FL44" s="151">
        <f t="shared" si="65"/>
        <v>13.563229680000001</v>
      </c>
      <c r="FM44" s="210">
        <f t="shared" si="65"/>
        <v>13.563229680000001</v>
      </c>
      <c r="FN44" s="151">
        <f t="shared" si="65"/>
        <v>13.563229680000001</v>
      </c>
      <c r="FO44" s="151">
        <f t="shared" si="65"/>
        <v>13.563229680000001</v>
      </c>
      <c r="FP44" s="151">
        <f t="shared" si="65"/>
        <v>13.563229680000001</v>
      </c>
      <c r="FQ44" s="151">
        <f t="shared" si="65"/>
        <v>13.563229680000001</v>
      </c>
      <c r="FR44" s="151">
        <f t="shared" si="65"/>
        <v>13.563229680000001</v>
      </c>
      <c r="FS44" s="151">
        <f t="shared" si="65"/>
        <v>0</v>
      </c>
      <c r="FT44" s="151">
        <f t="shared" si="65"/>
        <v>0</v>
      </c>
      <c r="FU44" s="151">
        <f t="shared" si="65"/>
        <v>0</v>
      </c>
      <c r="FV44" s="151">
        <f t="shared" ref="FV44:GY44" si="66">IFERROR(IF(FV$25-$C44&lt;0,0,VLOOKUP((ROUNDDOWN((FV$25-$C44)/365+1,0)),$C$8:$E$16,3,0))*$E40*$D$20,0)</f>
        <v>0</v>
      </c>
      <c r="FW44" s="151">
        <f t="shared" si="66"/>
        <v>0</v>
      </c>
      <c r="FX44" s="151">
        <f t="shared" si="66"/>
        <v>0</v>
      </c>
      <c r="FY44" s="151">
        <f t="shared" si="66"/>
        <v>0</v>
      </c>
      <c r="FZ44" s="151">
        <f t="shared" si="66"/>
        <v>0</v>
      </c>
      <c r="GA44" s="151">
        <f t="shared" si="66"/>
        <v>0</v>
      </c>
      <c r="GB44" s="151">
        <f t="shared" si="66"/>
        <v>0</v>
      </c>
      <c r="GC44" s="151">
        <f t="shared" si="66"/>
        <v>0</v>
      </c>
      <c r="GD44" s="151">
        <f t="shared" si="66"/>
        <v>0</v>
      </c>
      <c r="GE44" s="151">
        <f t="shared" si="66"/>
        <v>0</v>
      </c>
      <c r="GF44" s="151">
        <f t="shared" si="66"/>
        <v>0</v>
      </c>
      <c r="GG44" s="151">
        <f t="shared" si="66"/>
        <v>0</v>
      </c>
      <c r="GH44" s="151">
        <f t="shared" si="66"/>
        <v>0</v>
      </c>
      <c r="GI44" s="151">
        <f t="shared" si="66"/>
        <v>0</v>
      </c>
      <c r="GJ44" s="151">
        <f t="shared" si="66"/>
        <v>0</v>
      </c>
      <c r="GK44" s="151">
        <f t="shared" si="66"/>
        <v>0</v>
      </c>
      <c r="GL44" s="307">
        <f t="shared" si="66"/>
        <v>0</v>
      </c>
      <c r="GM44" s="151">
        <f t="shared" si="66"/>
        <v>0</v>
      </c>
      <c r="GN44" s="151">
        <f t="shared" si="66"/>
        <v>0</v>
      </c>
      <c r="GO44" s="151">
        <f t="shared" si="66"/>
        <v>0</v>
      </c>
      <c r="GP44" s="151">
        <f t="shared" si="66"/>
        <v>0</v>
      </c>
      <c r="GQ44" s="151">
        <f t="shared" si="66"/>
        <v>0</v>
      </c>
      <c r="GR44" s="151">
        <f t="shared" si="66"/>
        <v>0</v>
      </c>
      <c r="GS44" s="151">
        <f t="shared" si="66"/>
        <v>0</v>
      </c>
      <c r="GT44" s="151">
        <f t="shared" si="66"/>
        <v>0</v>
      </c>
      <c r="GU44" s="151">
        <f t="shared" si="66"/>
        <v>0</v>
      </c>
      <c r="GV44" s="151">
        <f t="shared" si="66"/>
        <v>0</v>
      </c>
      <c r="GW44" s="151">
        <f t="shared" si="66"/>
        <v>0</v>
      </c>
      <c r="GX44" s="151">
        <f t="shared" si="66"/>
        <v>0</v>
      </c>
      <c r="GY44" s="151">
        <f t="shared" si="66"/>
        <v>0</v>
      </c>
    </row>
    <row r="45" spans="3:207" x14ac:dyDescent="0.25">
      <c r="C45" s="140">
        <v>41456</v>
      </c>
      <c r="D45" s="140">
        <f t="shared" si="2"/>
        <v>41486</v>
      </c>
      <c r="E45" s="52">
        <v>1023</v>
      </c>
      <c r="F45" s="174">
        <v>2.6718253970058039</v>
      </c>
      <c r="G45" s="151">
        <v>6.3712759467061471</v>
      </c>
      <c r="H45" s="151">
        <v>6.3712759467061471</v>
      </c>
      <c r="I45" s="151">
        <v>6.3712759467061471</v>
      </c>
      <c r="J45" s="151">
        <v>6.3712759467061471</v>
      </c>
      <c r="K45" s="151">
        <v>6.3712759467061471</v>
      </c>
      <c r="L45" s="151">
        <v>6.3712759467061471</v>
      </c>
      <c r="M45" s="151">
        <v>5.8426198959310662</v>
      </c>
      <c r="N45" s="151">
        <v>5.8426198959310662</v>
      </c>
      <c r="O45" s="151">
        <v>5.8426198959310662</v>
      </c>
      <c r="P45" s="151">
        <v>5.8426198959310662</v>
      </c>
      <c r="Q45" s="151">
        <v>5.8426198959310662</v>
      </c>
      <c r="R45" s="151">
        <v>5.8426198959310662</v>
      </c>
      <c r="S45" s="151">
        <v>5.8426198959310662</v>
      </c>
      <c r="T45" s="151">
        <v>5.8426198959310662</v>
      </c>
      <c r="U45" s="151">
        <v>5.8426198959310662</v>
      </c>
      <c r="V45" s="151">
        <v>5.8426198959310662</v>
      </c>
      <c r="W45" s="151">
        <v>5.8426198959310662</v>
      </c>
      <c r="X45" s="151">
        <v>5.8426198959310662</v>
      </c>
      <c r="Y45" s="151">
        <v>3.882139465734928</v>
      </c>
      <c r="Z45" s="151">
        <v>3.882139465734928</v>
      </c>
      <c r="AA45" s="151">
        <v>3.882139465734928</v>
      </c>
      <c r="AB45" s="151">
        <v>3.882139465734928</v>
      </c>
      <c r="AC45" s="151">
        <v>3.882139465734928</v>
      </c>
      <c r="AD45" s="151">
        <v>3.882139465734928</v>
      </c>
      <c r="AE45" s="151">
        <v>3.882139465734928</v>
      </c>
      <c r="AF45" s="151">
        <v>3.882139465734928</v>
      </c>
      <c r="AG45" s="151">
        <v>3.882139465734928</v>
      </c>
      <c r="AH45" s="151">
        <v>3.882139465734928</v>
      </c>
      <c r="AI45" s="151">
        <v>3.882139465734928</v>
      </c>
      <c r="AJ45" s="151">
        <v>3.882139465734928</v>
      </c>
      <c r="AK45" s="151">
        <v>0.39907307794617791</v>
      </c>
      <c r="AL45" s="151">
        <v>0.39907307794617791</v>
      </c>
      <c r="AM45" s="151">
        <v>0.39907307794617791</v>
      </c>
      <c r="AN45" s="151">
        <v>0.39907307794617791</v>
      </c>
      <c r="AO45" s="210">
        <v>0.39907307794617791</v>
      </c>
      <c r="AP45" s="262">
        <v>0.23171985171068393</v>
      </c>
      <c r="AQ45" s="268">
        <f t="shared" si="8"/>
        <v>2.5878962836031367</v>
      </c>
      <c r="AR45" s="265">
        <f t="shared" ref="AR45:BW45" si="67">IFERROR(IF(AR$25-$C45&lt;0,0,VLOOKUP((ROUNDDOWN((AR$25-$C45)/365+1,0)),$C$8:$E$16,3,0))*$E41*$D$3,0)</f>
        <v>6.1711372916690177</v>
      </c>
      <c r="AS45" s="265">
        <f t="shared" si="67"/>
        <v>6.1711372916690177</v>
      </c>
      <c r="AT45" s="265">
        <f t="shared" si="67"/>
        <v>6.1711372916690177</v>
      </c>
      <c r="AU45" s="265">
        <f t="shared" si="67"/>
        <v>6.1711372916690177</v>
      </c>
      <c r="AV45" s="265">
        <f t="shared" si="67"/>
        <v>6.1711372916690177</v>
      </c>
      <c r="AW45" s="265">
        <f t="shared" si="67"/>
        <v>6.1711372916690177</v>
      </c>
      <c r="AX45" s="265">
        <f t="shared" si="67"/>
        <v>3.5245544898100172</v>
      </c>
      <c r="AY45" s="265">
        <f t="shared" si="67"/>
        <v>3.5245544898100172</v>
      </c>
      <c r="AZ45" s="265">
        <f t="shared" si="67"/>
        <v>3.5245544898100172</v>
      </c>
      <c r="BA45" s="265">
        <f t="shared" si="67"/>
        <v>3.5245544898100172</v>
      </c>
      <c r="BB45" s="265">
        <f t="shared" si="67"/>
        <v>3.5245544898100172</v>
      </c>
      <c r="BC45" s="265">
        <f t="shared" si="67"/>
        <v>3.5245544898100172</v>
      </c>
      <c r="BD45" s="265">
        <f t="shared" si="67"/>
        <v>3.5245544898100172</v>
      </c>
      <c r="BE45" s="265">
        <f t="shared" si="67"/>
        <v>3.5245544898100172</v>
      </c>
      <c r="BF45" s="265">
        <f t="shared" si="67"/>
        <v>3.5245544898100172</v>
      </c>
      <c r="BG45" s="265">
        <f t="shared" si="67"/>
        <v>3.5245544898100172</v>
      </c>
      <c r="BH45" s="265">
        <f t="shared" si="67"/>
        <v>3.5245544898100172</v>
      </c>
      <c r="BI45" s="265">
        <f t="shared" si="67"/>
        <v>3.5245544898100172</v>
      </c>
      <c r="BJ45" s="265">
        <f t="shared" si="67"/>
        <v>0.8789461293360894</v>
      </c>
      <c r="BK45" s="265">
        <f t="shared" si="67"/>
        <v>0.8789461293360894</v>
      </c>
      <c r="BL45" s="265">
        <f t="shared" si="67"/>
        <v>0.8789461293360894</v>
      </c>
      <c r="BM45" s="265">
        <f t="shared" si="67"/>
        <v>0.8789461293360894</v>
      </c>
      <c r="BN45" s="265">
        <f t="shared" si="67"/>
        <v>0.8789461293360894</v>
      </c>
      <c r="BO45" s="269">
        <f t="shared" si="51"/>
        <v>0.51035581703385835</v>
      </c>
      <c r="BP45" s="232">
        <f t="shared" si="67"/>
        <v>0.8789461293360894</v>
      </c>
      <c r="BQ45" s="232">
        <f t="shared" si="67"/>
        <v>0.8789461293360894</v>
      </c>
      <c r="BR45" s="232">
        <f t="shared" si="67"/>
        <v>0.8789461293360894</v>
      </c>
      <c r="BS45" s="232">
        <f t="shared" si="67"/>
        <v>0.8789461293360894</v>
      </c>
      <c r="BT45" s="232">
        <f t="shared" si="67"/>
        <v>0.8789461293360894</v>
      </c>
      <c r="BU45" s="232">
        <f t="shared" si="67"/>
        <v>0.8789461293360894</v>
      </c>
      <c r="BV45" s="232">
        <f t="shared" si="67"/>
        <v>0</v>
      </c>
      <c r="BW45" s="232">
        <f t="shared" si="67"/>
        <v>0</v>
      </c>
      <c r="BX45" s="232">
        <f t="shared" ref="BX45:DA45" si="68">IFERROR(IF(BX$25-$C45&lt;0,0,VLOOKUP((ROUNDDOWN((BX$25-$C45)/365+1,0)),$C$8:$E$16,3,0))*$E41*$D$3,0)</f>
        <v>0</v>
      </c>
      <c r="BY45" s="232">
        <f t="shared" si="68"/>
        <v>0</v>
      </c>
      <c r="BZ45" s="232">
        <f t="shared" si="68"/>
        <v>0</v>
      </c>
      <c r="CA45" s="232">
        <f t="shared" si="68"/>
        <v>0</v>
      </c>
      <c r="CB45" s="232">
        <f t="shared" si="68"/>
        <v>0</v>
      </c>
      <c r="CC45" s="232">
        <f t="shared" si="68"/>
        <v>0</v>
      </c>
      <c r="CD45" s="232">
        <f t="shared" si="68"/>
        <v>0</v>
      </c>
      <c r="CE45" s="232">
        <f t="shared" si="68"/>
        <v>0</v>
      </c>
      <c r="CF45" s="232">
        <f t="shared" si="68"/>
        <v>0</v>
      </c>
      <c r="CG45" s="232">
        <f t="shared" si="68"/>
        <v>0</v>
      </c>
      <c r="CH45" s="232">
        <f t="shared" si="68"/>
        <v>0</v>
      </c>
      <c r="CI45" s="232">
        <f t="shared" si="68"/>
        <v>0</v>
      </c>
      <c r="CJ45" s="232">
        <f t="shared" si="68"/>
        <v>0</v>
      </c>
      <c r="CK45" s="232">
        <f t="shared" si="68"/>
        <v>0</v>
      </c>
      <c r="CL45" s="232">
        <f t="shared" si="68"/>
        <v>0</v>
      </c>
      <c r="CM45" s="232">
        <f t="shared" si="68"/>
        <v>0</v>
      </c>
      <c r="CN45" s="232">
        <f t="shared" si="68"/>
        <v>0</v>
      </c>
      <c r="CO45" s="232">
        <f t="shared" si="68"/>
        <v>0</v>
      </c>
      <c r="CP45" s="232">
        <f t="shared" si="68"/>
        <v>0</v>
      </c>
      <c r="CQ45" s="232">
        <f t="shared" si="68"/>
        <v>0</v>
      </c>
      <c r="CR45" s="232">
        <f t="shared" si="68"/>
        <v>0</v>
      </c>
      <c r="CS45" s="232">
        <f t="shared" si="68"/>
        <v>0</v>
      </c>
      <c r="CT45" s="232">
        <f t="shared" si="68"/>
        <v>0</v>
      </c>
      <c r="CU45" s="232">
        <f t="shared" si="68"/>
        <v>0</v>
      </c>
      <c r="CV45" s="232">
        <f t="shared" si="68"/>
        <v>0</v>
      </c>
      <c r="CW45" s="232">
        <f t="shared" si="68"/>
        <v>0</v>
      </c>
      <c r="CX45" s="232">
        <f t="shared" si="68"/>
        <v>0</v>
      </c>
      <c r="CY45" s="232">
        <f t="shared" si="68"/>
        <v>0</v>
      </c>
      <c r="CZ45" s="232">
        <f t="shared" si="68"/>
        <v>0</v>
      </c>
      <c r="DA45" s="232">
        <f t="shared" si="68"/>
        <v>0</v>
      </c>
      <c r="DD45" s="325">
        <v>262.05977647058825</v>
      </c>
      <c r="DE45" s="151">
        <v>262.05977647058825</v>
      </c>
      <c r="DF45" s="151">
        <v>262.05977647058825</v>
      </c>
      <c r="DG45" s="151">
        <v>262.05977647058825</v>
      </c>
      <c r="DH45" s="151">
        <v>262.05977647058825</v>
      </c>
      <c r="DI45" s="151">
        <v>262.05977647058825</v>
      </c>
      <c r="DJ45" s="151">
        <v>262.05977647058825</v>
      </c>
      <c r="DK45" s="151">
        <v>240.31538999999998</v>
      </c>
      <c r="DL45" s="151">
        <v>240.31538999999998</v>
      </c>
      <c r="DM45" s="151">
        <v>240.31538999999998</v>
      </c>
      <c r="DN45" s="151">
        <v>240.31538999999998</v>
      </c>
      <c r="DO45" s="151">
        <v>240.31538999999998</v>
      </c>
      <c r="DP45" s="151">
        <v>240.31538999999998</v>
      </c>
      <c r="DQ45" s="151">
        <v>240.31538999999998</v>
      </c>
      <c r="DR45" s="151">
        <v>240.31538999999998</v>
      </c>
      <c r="DS45" s="151">
        <v>240.31538999999998</v>
      </c>
      <c r="DT45" s="151">
        <v>240.31538999999998</v>
      </c>
      <c r="DU45" s="151">
        <v>240.31538999999998</v>
      </c>
      <c r="DV45" s="151">
        <v>240.31538999999998</v>
      </c>
      <c r="DW45" s="151">
        <v>159.678</v>
      </c>
      <c r="DX45" s="151">
        <v>159.678</v>
      </c>
      <c r="DY45" s="151">
        <v>159.678</v>
      </c>
      <c r="DZ45" s="151">
        <v>159.678</v>
      </c>
      <c r="EA45" s="151">
        <v>159.678</v>
      </c>
      <c r="EB45" s="151">
        <v>159.678</v>
      </c>
      <c r="EC45" s="151">
        <v>159.678</v>
      </c>
      <c r="ED45" s="151">
        <v>159.678</v>
      </c>
      <c r="EE45" s="151">
        <v>159.678</v>
      </c>
      <c r="EF45" s="151">
        <v>159.678</v>
      </c>
      <c r="EG45" s="151">
        <v>159.678</v>
      </c>
      <c r="EH45" s="151">
        <v>159.678</v>
      </c>
      <c r="EI45" s="151">
        <v>16.414451748251746</v>
      </c>
      <c r="EJ45" s="151">
        <v>16.414451748251746</v>
      </c>
      <c r="EK45" s="151">
        <v>16.414451748251746</v>
      </c>
      <c r="EL45" s="151">
        <v>16.414451748251746</v>
      </c>
      <c r="EM45" s="151">
        <v>16.414451748251746</v>
      </c>
      <c r="EN45" s="326">
        <v>9.5309719828558528</v>
      </c>
      <c r="EO45" s="325">
        <f t="shared" si="5"/>
        <v>98.661586366451601</v>
      </c>
      <c r="EP45" s="151">
        <f t="shared" ref="EP45:FU45" si="69">IFERROR(IF(EP$25-$C45&lt;0,0,VLOOKUP((ROUNDDOWN((EP$25-$C45)/365+1,0)),$C$8:$E$16,3,0))*$E41*$D$20,0)</f>
        <v>235.26993671999998</v>
      </c>
      <c r="EQ45" s="151">
        <f t="shared" si="69"/>
        <v>235.26993671999998</v>
      </c>
      <c r="ER45" s="151">
        <f t="shared" si="69"/>
        <v>235.26993671999998</v>
      </c>
      <c r="ES45" s="151">
        <f t="shared" si="69"/>
        <v>235.26993671999998</v>
      </c>
      <c r="ET45" s="151">
        <f t="shared" si="69"/>
        <v>235.26993671999998</v>
      </c>
      <c r="EU45" s="151">
        <f t="shared" si="69"/>
        <v>235.26993671999998</v>
      </c>
      <c r="EV45" s="151">
        <f t="shared" si="69"/>
        <v>134.37097127999999</v>
      </c>
      <c r="EW45" s="151">
        <f t="shared" si="69"/>
        <v>134.37097127999999</v>
      </c>
      <c r="EX45" s="151">
        <f t="shared" si="69"/>
        <v>134.37097127999999</v>
      </c>
      <c r="EY45" s="151">
        <f t="shared" si="69"/>
        <v>134.37097127999999</v>
      </c>
      <c r="EZ45" s="151">
        <f t="shared" si="69"/>
        <v>134.37097127999999</v>
      </c>
      <c r="FA45" s="151">
        <f t="shared" si="69"/>
        <v>134.37097127999999</v>
      </c>
      <c r="FB45" s="151">
        <f t="shared" si="69"/>
        <v>134.37097127999999</v>
      </c>
      <c r="FC45" s="151">
        <f t="shared" si="69"/>
        <v>134.37097127999999</v>
      </c>
      <c r="FD45" s="151">
        <f t="shared" si="69"/>
        <v>134.37097127999999</v>
      </c>
      <c r="FE45" s="151">
        <f t="shared" si="69"/>
        <v>134.37097127999999</v>
      </c>
      <c r="FF45" s="151">
        <f t="shared" si="69"/>
        <v>134.37097127999999</v>
      </c>
      <c r="FG45" s="151">
        <f t="shared" si="69"/>
        <v>134.37097127999999</v>
      </c>
      <c r="FH45" s="151">
        <f t="shared" si="69"/>
        <v>33.509155679999999</v>
      </c>
      <c r="FI45" s="151">
        <f t="shared" si="69"/>
        <v>33.509155679999999</v>
      </c>
      <c r="FJ45" s="151">
        <f t="shared" si="69"/>
        <v>33.509155679999999</v>
      </c>
      <c r="FK45" s="151">
        <f t="shared" si="69"/>
        <v>33.509155679999999</v>
      </c>
      <c r="FL45" s="151">
        <f t="shared" si="69"/>
        <v>33.509155679999999</v>
      </c>
      <c r="FM45" s="210">
        <f t="shared" si="69"/>
        <v>33.509155679999999</v>
      </c>
      <c r="FN45" s="151">
        <f t="shared" si="69"/>
        <v>33.509155679999999</v>
      </c>
      <c r="FO45" s="151">
        <f t="shared" si="69"/>
        <v>33.509155679999999</v>
      </c>
      <c r="FP45" s="151">
        <f t="shared" si="69"/>
        <v>33.509155679999999</v>
      </c>
      <c r="FQ45" s="151">
        <f t="shared" si="69"/>
        <v>33.509155679999999</v>
      </c>
      <c r="FR45" s="151">
        <f t="shared" si="69"/>
        <v>33.509155679999999</v>
      </c>
      <c r="FS45" s="151">
        <f t="shared" si="69"/>
        <v>33.509155679999999</v>
      </c>
      <c r="FT45" s="151">
        <f t="shared" si="69"/>
        <v>0</v>
      </c>
      <c r="FU45" s="151">
        <f t="shared" si="69"/>
        <v>0</v>
      </c>
      <c r="FV45" s="151">
        <f t="shared" ref="FV45:GY45" si="70">IFERROR(IF(FV$25-$C45&lt;0,0,VLOOKUP((ROUNDDOWN((FV$25-$C45)/365+1,0)),$C$8:$E$16,3,0))*$E41*$D$20,0)</f>
        <v>0</v>
      </c>
      <c r="FW45" s="151">
        <f t="shared" si="70"/>
        <v>0</v>
      </c>
      <c r="FX45" s="151">
        <f t="shared" si="70"/>
        <v>0</v>
      </c>
      <c r="FY45" s="151">
        <f t="shared" si="70"/>
        <v>0</v>
      </c>
      <c r="FZ45" s="151">
        <f t="shared" si="70"/>
        <v>0</v>
      </c>
      <c r="GA45" s="151">
        <f t="shared" si="70"/>
        <v>0</v>
      </c>
      <c r="GB45" s="151">
        <f t="shared" si="70"/>
        <v>0</v>
      </c>
      <c r="GC45" s="151">
        <f t="shared" si="70"/>
        <v>0</v>
      </c>
      <c r="GD45" s="151">
        <f t="shared" si="70"/>
        <v>0</v>
      </c>
      <c r="GE45" s="151">
        <f t="shared" si="70"/>
        <v>0</v>
      </c>
      <c r="GF45" s="151">
        <f t="shared" si="70"/>
        <v>0</v>
      </c>
      <c r="GG45" s="151">
        <f t="shared" si="70"/>
        <v>0</v>
      </c>
      <c r="GH45" s="151">
        <f t="shared" si="70"/>
        <v>0</v>
      </c>
      <c r="GI45" s="151">
        <f t="shared" si="70"/>
        <v>0</v>
      </c>
      <c r="GJ45" s="151">
        <f t="shared" si="70"/>
        <v>0</v>
      </c>
      <c r="GK45" s="151">
        <f t="shared" si="70"/>
        <v>0</v>
      </c>
      <c r="GL45" s="307">
        <f t="shared" si="70"/>
        <v>0</v>
      </c>
      <c r="GM45" s="151">
        <f t="shared" si="70"/>
        <v>0</v>
      </c>
      <c r="GN45" s="151">
        <f t="shared" si="70"/>
        <v>0</v>
      </c>
      <c r="GO45" s="151">
        <f t="shared" si="70"/>
        <v>0</v>
      </c>
      <c r="GP45" s="151">
        <f t="shared" si="70"/>
        <v>0</v>
      </c>
      <c r="GQ45" s="151">
        <f t="shared" si="70"/>
        <v>0</v>
      </c>
      <c r="GR45" s="151">
        <f t="shared" si="70"/>
        <v>0</v>
      </c>
      <c r="GS45" s="151">
        <f t="shared" si="70"/>
        <v>0</v>
      </c>
      <c r="GT45" s="151">
        <f t="shared" si="70"/>
        <v>0</v>
      </c>
      <c r="GU45" s="151">
        <f t="shared" si="70"/>
        <v>0</v>
      </c>
      <c r="GV45" s="151">
        <f t="shared" si="70"/>
        <v>0</v>
      </c>
      <c r="GW45" s="151">
        <f t="shared" si="70"/>
        <v>0</v>
      </c>
      <c r="GX45" s="151">
        <f t="shared" si="70"/>
        <v>0</v>
      </c>
      <c r="GY45" s="151">
        <f t="shared" si="70"/>
        <v>0</v>
      </c>
    </row>
    <row r="46" spans="3:207" x14ac:dyDescent="0.25">
      <c r="C46" s="140">
        <v>41487</v>
      </c>
      <c r="D46" s="140">
        <f t="shared" si="2"/>
        <v>41517</v>
      </c>
      <c r="E46" s="52">
        <v>709</v>
      </c>
      <c r="F46" s="174">
        <v>3.187812841401104</v>
      </c>
      <c r="G46" s="151">
        <v>7.6017075448795559</v>
      </c>
      <c r="H46" s="151">
        <v>7.6017075448795559</v>
      </c>
      <c r="I46" s="151">
        <v>7.6017075448795559</v>
      </c>
      <c r="J46" s="151">
        <v>7.6017075448795559</v>
      </c>
      <c r="K46" s="151">
        <v>7.6017075448795559</v>
      </c>
      <c r="L46" s="151">
        <v>7.6017075448795559</v>
      </c>
      <c r="M46" s="151">
        <v>7.6017075448795559</v>
      </c>
      <c r="N46" s="151">
        <v>6.9709565424997653</v>
      </c>
      <c r="O46" s="151">
        <v>6.9709565424997653</v>
      </c>
      <c r="P46" s="151">
        <v>6.9709565424997653</v>
      </c>
      <c r="Q46" s="151">
        <v>6.9709565424997653</v>
      </c>
      <c r="R46" s="151">
        <v>6.9709565424997653</v>
      </c>
      <c r="S46" s="151">
        <v>6.9709565424997653</v>
      </c>
      <c r="T46" s="151">
        <v>6.9709565424997653</v>
      </c>
      <c r="U46" s="151">
        <v>6.9709565424997653</v>
      </c>
      <c r="V46" s="151">
        <v>6.9709565424997653</v>
      </c>
      <c r="W46" s="151">
        <v>6.9709565424997653</v>
      </c>
      <c r="X46" s="151">
        <v>6.9709565424997653</v>
      </c>
      <c r="Y46" s="151">
        <v>6.9709565424997653</v>
      </c>
      <c r="Z46" s="151">
        <v>4.6318648122922026</v>
      </c>
      <c r="AA46" s="151">
        <v>4.6318648122922026</v>
      </c>
      <c r="AB46" s="151">
        <v>4.6318648122922026</v>
      </c>
      <c r="AC46" s="151">
        <v>4.6318648122922026</v>
      </c>
      <c r="AD46" s="151">
        <v>4.6318648122922026</v>
      </c>
      <c r="AE46" s="151">
        <v>4.6318648122922026</v>
      </c>
      <c r="AF46" s="151">
        <v>4.6318648122922026</v>
      </c>
      <c r="AG46" s="151">
        <v>4.6318648122922026</v>
      </c>
      <c r="AH46" s="151">
        <v>4.6318648122922026</v>
      </c>
      <c r="AI46" s="151">
        <v>4.6318648122922026</v>
      </c>
      <c r="AJ46" s="151">
        <v>4.6318648122922026</v>
      </c>
      <c r="AK46" s="151">
        <v>4.6318648122922026</v>
      </c>
      <c r="AL46" s="151">
        <v>0.47614274643842919</v>
      </c>
      <c r="AM46" s="151">
        <v>0.47614274643842919</v>
      </c>
      <c r="AN46" s="151">
        <v>0.47614274643842919</v>
      </c>
      <c r="AO46" s="210">
        <v>0.47614274643842919</v>
      </c>
      <c r="AP46" s="262">
        <v>0.27646998180295884</v>
      </c>
      <c r="AQ46" s="268">
        <f t="shared" si="8"/>
        <v>3.0876751955159114</v>
      </c>
      <c r="AR46" s="265">
        <f t="shared" ref="AR46:BW46" si="71">IFERROR(IF(AR$25-$C46&lt;0,0,VLOOKUP((ROUNDDOWN((AR$25-$C46)/365+1,0)),$C$8:$E$16,3,0))*$E42*$D$3,0)</f>
        <v>7.3629177739225584</v>
      </c>
      <c r="AS46" s="265">
        <f t="shared" si="71"/>
        <v>7.3629177739225584</v>
      </c>
      <c r="AT46" s="265">
        <f t="shared" si="71"/>
        <v>7.3629177739225584</v>
      </c>
      <c r="AU46" s="265">
        <f t="shared" si="71"/>
        <v>7.3629177739225584</v>
      </c>
      <c r="AV46" s="265">
        <f t="shared" si="71"/>
        <v>7.3629177739225584</v>
      </c>
      <c r="AW46" s="265">
        <f t="shared" si="71"/>
        <v>7.3629177739225584</v>
      </c>
      <c r="AX46" s="265">
        <f t="shared" si="71"/>
        <v>7.3629177739225584</v>
      </c>
      <c r="AY46" s="265">
        <f t="shared" si="71"/>
        <v>4.2052224203817934</v>
      </c>
      <c r="AZ46" s="265">
        <f t="shared" si="71"/>
        <v>4.2052224203817934</v>
      </c>
      <c r="BA46" s="265">
        <f t="shared" si="71"/>
        <v>4.2052224203817934</v>
      </c>
      <c r="BB46" s="265">
        <f t="shared" si="71"/>
        <v>4.2052224203817934</v>
      </c>
      <c r="BC46" s="265">
        <f t="shared" si="71"/>
        <v>4.2052224203817934</v>
      </c>
      <c r="BD46" s="265">
        <f t="shared" si="71"/>
        <v>4.2052224203817934</v>
      </c>
      <c r="BE46" s="265">
        <f t="shared" si="71"/>
        <v>4.2052224203817934</v>
      </c>
      <c r="BF46" s="265">
        <f t="shared" si="71"/>
        <v>4.2052224203817934</v>
      </c>
      <c r="BG46" s="265">
        <f t="shared" si="71"/>
        <v>4.2052224203817934</v>
      </c>
      <c r="BH46" s="265">
        <f t="shared" si="71"/>
        <v>4.2052224203817934</v>
      </c>
      <c r="BI46" s="265">
        <f t="shared" si="71"/>
        <v>4.2052224203817934</v>
      </c>
      <c r="BJ46" s="265">
        <f t="shared" si="71"/>
        <v>4.2052224203817934</v>
      </c>
      <c r="BK46" s="265">
        <f t="shared" si="71"/>
        <v>1.0486896939962336</v>
      </c>
      <c r="BL46" s="265">
        <f t="shared" si="71"/>
        <v>1.0486896939962336</v>
      </c>
      <c r="BM46" s="265">
        <f t="shared" si="71"/>
        <v>1.0486896939962336</v>
      </c>
      <c r="BN46" s="265">
        <f t="shared" si="71"/>
        <v>1.0486896939962336</v>
      </c>
      <c r="BO46" s="269">
        <f t="shared" si="51"/>
        <v>0.60891659651394214</v>
      </c>
      <c r="BP46" s="232">
        <f t="shared" si="71"/>
        <v>1.0486896939962336</v>
      </c>
      <c r="BQ46" s="232">
        <f t="shared" si="71"/>
        <v>1.0486896939962336</v>
      </c>
      <c r="BR46" s="232">
        <f t="shared" si="71"/>
        <v>1.0486896939962336</v>
      </c>
      <c r="BS46" s="232">
        <f t="shared" si="71"/>
        <v>1.0486896939962336</v>
      </c>
      <c r="BT46" s="232">
        <f t="shared" si="71"/>
        <v>1.0486896939962336</v>
      </c>
      <c r="BU46" s="232">
        <f t="shared" si="71"/>
        <v>1.0486896939962336</v>
      </c>
      <c r="BV46" s="232">
        <f t="shared" si="71"/>
        <v>1.0486896939962336</v>
      </c>
      <c r="BW46" s="232">
        <f t="shared" si="71"/>
        <v>0</v>
      </c>
      <c r="BX46" s="232">
        <f t="shared" ref="BX46:DA46" si="72">IFERROR(IF(BX$25-$C46&lt;0,0,VLOOKUP((ROUNDDOWN((BX$25-$C46)/365+1,0)),$C$8:$E$16,3,0))*$E42*$D$3,0)</f>
        <v>0</v>
      </c>
      <c r="BY46" s="232">
        <f t="shared" si="72"/>
        <v>0</v>
      </c>
      <c r="BZ46" s="232">
        <f t="shared" si="72"/>
        <v>0</v>
      </c>
      <c r="CA46" s="232">
        <f t="shared" si="72"/>
        <v>0</v>
      </c>
      <c r="CB46" s="232">
        <f t="shared" si="72"/>
        <v>0</v>
      </c>
      <c r="CC46" s="232">
        <f t="shared" si="72"/>
        <v>0</v>
      </c>
      <c r="CD46" s="232">
        <f t="shared" si="72"/>
        <v>0</v>
      </c>
      <c r="CE46" s="232">
        <f t="shared" si="72"/>
        <v>0</v>
      </c>
      <c r="CF46" s="232">
        <f t="shared" si="72"/>
        <v>0</v>
      </c>
      <c r="CG46" s="232">
        <f t="shared" si="72"/>
        <v>0</v>
      </c>
      <c r="CH46" s="232">
        <f t="shared" si="72"/>
        <v>0</v>
      </c>
      <c r="CI46" s="232">
        <f t="shared" si="72"/>
        <v>0</v>
      </c>
      <c r="CJ46" s="232">
        <f t="shared" si="72"/>
        <v>0</v>
      </c>
      <c r="CK46" s="232">
        <f t="shared" si="72"/>
        <v>0</v>
      </c>
      <c r="CL46" s="232">
        <f t="shared" si="72"/>
        <v>0</v>
      </c>
      <c r="CM46" s="232">
        <f t="shared" si="72"/>
        <v>0</v>
      </c>
      <c r="CN46" s="232">
        <f t="shared" si="72"/>
        <v>0</v>
      </c>
      <c r="CO46" s="232">
        <f t="shared" si="72"/>
        <v>0</v>
      </c>
      <c r="CP46" s="232">
        <f t="shared" si="72"/>
        <v>0</v>
      </c>
      <c r="CQ46" s="232">
        <f t="shared" si="72"/>
        <v>0</v>
      </c>
      <c r="CR46" s="232">
        <f t="shared" si="72"/>
        <v>0</v>
      </c>
      <c r="CS46" s="232">
        <f t="shared" si="72"/>
        <v>0</v>
      </c>
      <c r="CT46" s="232">
        <f t="shared" si="72"/>
        <v>0</v>
      </c>
      <c r="CU46" s="232">
        <f t="shared" si="72"/>
        <v>0</v>
      </c>
      <c r="CV46" s="232">
        <f t="shared" si="72"/>
        <v>0</v>
      </c>
      <c r="CW46" s="232">
        <f t="shared" si="72"/>
        <v>0</v>
      </c>
      <c r="CX46" s="232">
        <f t="shared" si="72"/>
        <v>0</v>
      </c>
      <c r="CY46" s="232">
        <f t="shared" si="72"/>
        <v>0</v>
      </c>
      <c r="CZ46" s="232">
        <f t="shared" si="72"/>
        <v>0</v>
      </c>
      <c r="DA46" s="232">
        <f t="shared" si="72"/>
        <v>0</v>
      </c>
      <c r="DD46" s="325">
        <v>312.66920420168066</v>
      </c>
      <c r="DE46" s="151">
        <v>312.66920420168066</v>
      </c>
      <c r="DF46" s="151">
        <v>312.66920420168066</v>
      </c>
      <c r="DG46" s="151">
        <v>312.66920420168066</v>
      </c>
      <c r="DH46" s="151">
        <v>312.66920420168066</v>
      </c>
      <c r="DI46" s="151">
        <v>312.66920420168066</v>
      </c>
      <c r="DJ46" s="151">
        <v>312.66920420168066</v>
      </c>
      <c r="DK46" s="151">
        <v>312.66920420168066</v>
      </c>
      <c r="DL46" s="151">
        <v>286.72550500000006</v>
      </c>
      <c r="DM46" s="151">
        <v>286.72550500000006</v>
      </c>
      <c r="DN46" s="151">
        <v>286.72550500000006</v>
      </c>
      <c r="DO46" s="151">
        <v>286.72550500000006</v>
      </c>
      <c r="DP46" s="151">
        <v>286.72550500000006</v>
      </c>
      <c r="DQ46" s="151">
        <v>286.72550500000006</v>
      </c>
      <c r="DR46" s="151">
        <v>286.72550500000006</v>
      </c>
      <c r="DS46" s="151">
        <v>286.72550500000006</v>
      </c>
      <c r="DT46" s="151">
        <v>286.72550500000006</v>
      </c>
      <c r="DU46" s="151">
        <v>286.72550500000006</v>
      </c>
      <c r="DV46" s="151">
        <v>286.72550500000006</v>
      </c>
      <c r="DW46" s="151">
        <v>286.72550500000006</v>
      </c>
      <c r="DX46" s="151">
        <v>190.51528571428571</v>
      </c>
      <c r="DY46" s="151">
        <v>190.51528571428571</v>
      </c>
      <c r="DZ46" s="151">
        <v>190.51528571428571</v>
      </c>
      <c r="EA46" s="151">
        <v>190.51528571428571</v>
      </c>
      <c r="EB46" s="151">
        <v>190.51528571428571</v>
      </c>
      <c r="EC46" s="151">
        <v>190.51528571428571</v>
      </c>
      <c r="ED46" s="151">
        <v>190.51528571428571</v>
      </c>
      <c r="EE46" s="151">
        <v>190.51528571428571</v>
      </c>
      <c r="EF46" s="151">
        <v>190.51528571428571</v>
      </c>
      <c r="EG46" s="151">
        <v>190.51528571428571</v>
      </c>
      <c r="EH46" s="151">
        <v>190.51528571428571</v>
      </c>
      <c r="EI46" s="151">
        <v>190.51528571428571</v>
      </c>
      <c r="EJ46" s="151">
        <v>19.584438461538461</v>
      </c>
      <c r="EK46" s="151">
        <v>19.584438461538461</v>
      </c>
      <c r="EL46" s="151">
        <v>19.584438461538461</v>
      </c>
      <c r="EM46" s="151">
        <v>19.584438461538461</v>
      </c>
      <c r="EN46" s="326">
        <v>11.371609429280397</v>
      </c>
      <c r="EO46" s="325">
        <f t="shared" si="5"/>
        <v>117.7152789716129</v>
      </c>
      <c r="EP46" s="151">
        <f t="shared" ref="EP46:FU46" si="73">IFERROR(IF(EP$25-$C46&lt;0,0,VLOOKUP((ROUNDDOWN((EP$25-$C46)/365+1,0)),$C$8:$E$16,3,0))*$E42*$D$20,0)</f>
        <v>280.70566523999997</v>
      </c>
      <c r="EQ46" s="151">
        <f t="shared" si="73"/>
        <v>280.70566523999997</v>
      </c>
      <c r="ER46" s="151">
        <f t="shared" si="73"/>
        <v>280.70566523999997</v>
      </c>
      <c r="ES46" s="151">
        <f t="shared" si="73"/>
        <v>280.70566523999997</v>
      </c>
      <c r="ET46" s="151">
        <f t="shared" si="73"/>
        <v>280.70566523999997</v>
      </c>
      <c r="EU46" s="151">
        <f t="shared" si="73"/>
        <v>280.70566523999997</v>
      </c>
      <c r="EV46" s="151">
        <f t="shared" si="73"/>
        <v>280.70566523999997</v>
      </c>
      <c r="EW46" s="151">
        <f t="shared" si="73"/>
        <v>160.32092076000001</v>
      </c>
      <c r="EX46" s="151">
        <f t="shared" si="73"/>
        <v>160.32092076000001</v>
      </c>
      <c r="EY46" s="151">
        <f t="shared" si="73"/>
        <v>160.32092076000001</v>
      </c>
      <c r="EZ46" s="151">
        <f t="shared" si="73"/>
        <v>160.32092076000001</v>
      </c>
      <c r="FA46" s="151">
        <f t="shared" si="73"/>
        <v>160.32092076000001</v>
      </c>
      <c r="FB46" s="151">
        <f t="shared" si="73"/>
        <v>160.32092076000001</v>
      </c>
      <c r="FC46" s="151">
        <f t="shared" si="73"/>
        <v>160.32092076000001</v>
      </c>
      <c r="FD46" s="151">
        <f t="shared" si="73"/>
        <v>160.32092076000001</v>
      </c>
      <c r="FE46" s="151">
        <f t="shared" si="73"/>
        <v>160.32092076000001</v>
      </c>
      <c r="FF46" s="151">
        <f t="shared" si="73"/>
        <v>160.32092076000001</v>
      </c>
      <c r="FG46" s="151">
        <f t="shared" si="73"/>
        <v>160.32092076000001</v>
      </c>
      <c r="FH46" s="151">
        <f t="shared" si="73"/>
        <v>160.32092076000001</v>
      </c>
      <c r="FI46" s="151">
        <f t="shared" si="73"/>
        <v>39.980500560000003</v>
      </c>
      <c r="FJ46" s="151">
        <f t="shared" si="73"/>
        <v>39.980500560000003</v>
      </c>
      <c r="FK46" s="151">
        <f t="shared" si="73"/>
        <v>39.980500560000003</v>
      </c>
      <c r="FL46" s="151">
        <f t="shared" si="73"/>
        <v>39.980500560000003</v>
      </c>
      <c r="FM46" s="210">
        <f t="shared" si="73"/>
        <v>39.980500560000003</v>
      </c>
      <c r="FN46" s="151">
        <f t="shared" si="73"/>
        <v>39.980500560000003</v>
      </c>
      <c r="FO46" s="151">
        <f t="shared" si="73"/>
        <v>39.980500560000003</v>
      </c>
      <c r="FP46" s="151">
        <f t="shared" si="73"/>
        <v>39.980500560000003</v>
      </c>
      <c r="FQ46" s="151">
        <f t="shared" si="73"/>
        <v>39.980500560000003</v>
      </c>
      <c r="FR46" s="151">
        <f t="shared" si="73"/>
        <v>39.980500560000003</v>
      </c>
      <c r="FS46" s="151">
        <f t="shared" si="73"/>
        <v>39.980500560000003</v>
      </c>
      <c r="FT46" s="151">
        <f t="shared" si="73"/>
        <v>39.980500560000003</v>
      </c>
      <c r="FU46" s="151">
        <f t="shared" si="73"/>
        <v>0</v>
      </c>
      <c r="FV46" s="151">
        <f t="shared" ref="FV46:GY46" si="74">IFERROR(IF(FV$25-$C46&lt;0,0,VLOOKUP((ROUNDDOWN((FV$25-$C46)/365+1,0)),$C$8:$E$16,3,0))*$E42*$D$20,0)</f>
        <v>0</v>
      </c>
      <c r="FW46" s="151">
        <f t="shared" si="74"/>
        <v>0</v>
      </c>
      <c r="FX46" s="151">
        <f t="shared" si="74"/>
        <v>0</v>
      </c>
      <c r="FY46" s="151">
        <f t="shared" si="74"/>
        <v>0</v>
      </c>
      <c r="FZ46" s="151">
        <f t="shared" si="74"/>
        <v>0</v>
      </c>
      <c r="GA46" s="151">
        <f t="shared" si="74"/>
        <v>0</v>
      </c>
      <c r="GB46" s="151">
        <f t="shared" si="74"/>
        <v>0</v>
      </c>
      <c r="GC46" s="151">
        <f t="shared" si="74"/>
        <v>0</v>
      </c>
      <c r="GD46" s="151">
        <f t="shared" si="74"/>
        <v>0</v>
      </c>
      <c r="GE46" s="151">
        <f t="shared" si="74"/>
        <v>0</v>
      </c>
      <c r="GF46" s="151">
        <f t="shared" si="74"/>
        <v>0</v>
      </c>
      <c r="GG46" s="151">
        <f t="shared" si="74"/>
        <v>0</v>
      </c>
      <c r="GH46" s="151">
        <f t="shared" si="74"/>
        <v>0</v>
      </c>
      <c r="GI46" s="151">
        <f t="shared" si="74"/>
        <v>0</v>
      </c>
      <c r="GJ46" s="151">
        <f t="shared" si="74"/>
        <v>0</v>
      </c>
      <c r="GK46" s="151">
        <f t="shared" si="74"/>
        <v>0</v>
      </c>
      <c r="GL46" s="307">
        <f t="shared" si="74"/>
        <v>0</v>
      </c>
      <c r="GM46" s="151">
        <f t="shared" si="74"/>
        <v>0</v>
      </c>
      <c r="GN46" s="151">
        <f t="shared" si="74"/>
        <v>0</v>
      </c>
      <c r="GO46" s="151">
        <f t="shared" si="74"/>
        <v>0</v>
      </c>
      <c r="GP46" s="151">
        <f t="shared" si="74"/>
        <v>0</v>
      </c>
      <c r="GQ46" s="151">
        <f t="shared" si="74"/>
        <v>0</v>
      </c>
      <c r="GR46" s="151">
        <f t="shared" si="74"/>
        <v>0</v>
      </c>
      <c r="GS46" s="151">
        <f t="shared" si="74"/>
        <v>0</v>
      </c>
      <c r="GT46" s="151">
        <f t="shared" si="74"/>
        <v>0</v>
      </c>
      <c r="GU46" s="151">
        <f t="shared" si="74"/>
        <v>0</v>
      </c>
      <c r="GV46" s="151">
        <f t="shared" si="74"/>
        <v>0</v>
      </c>
      <c r="GW46" s="151">
        <f t="shared" si="74"/>
        <v>0</v>
      </c>
      <c r="GX46" s="151">
        <f t="shared" si="74"/>
        <v>0</v>
      </c>
      <c r="GY46" s="151">
        <f t="shared" si="74"/>
        <v>0</v>
      </c>
    </row>
    <row r="47" spans="3:207" x14ac:dyDescent="0.25">
      <c r="C47" s="140">
        <v>41518</v>
      </c>
      <c r="D47" s="140">
        <f t="shared" si="2"/>
        <v>41547</v>
      </c>
      <c r="E47" s="52">
        <v>582</v>
      </c>
      <c r="F47" s="174">
        <v>1.8943100698348025</v>
      </c>
      <c r="G47" s="151">
        <v>4.5172009357599139</v>
      </c>
      <c r="H47" s="151">
        <v>4.5172009357599139</v>
      </c>
      <c r="I47" s="151">
        <v>4.5172009357599139</v>
      </c>
      <c r="J47" s="151">
        <v>4.5172009357599139</v>
      </c>
      <c r="K47" s="151">
        <v>4.5172009357599139</v>
      </c>
      <c r="L47" s="151">
        <v>4.5172009357599139</v>
      </c>
      <c r="M47" s="151">
        <v>4.5172009357599139</v>
      </c>
      <c r="N47" s="151">
        <v>4.5172009357599139</v>
      </c>
      <c r="O47" s="151">
        <v>4.1423865928823433</v>
      </c>
      <c r="P47" s="151">
        <v>4.1423865928823433</v>
      </c>
      <c r="Q47" s="151">
        <v>4.1423865928823433</v>
      </c>
      <c r="R47" s="151">
        <v>4.1423865928823433</v>
      </c>
      <c r="S47" s="151">
        <v>4.1423865928823433</v>
      </c>
      <c r="T47" s="151">
        <v>4.1423865928823433</v>
      </c>
      <c r="U47" s="151">
        <v>4.1423865928823433</v>
      </c>
      <c r="V47" s="151">
        <v>4.1423865928823433</v>
      </c>
      <c r="W47" s="151">
        <v>4.1423865928823433</v>
      </c>
      <c r="X47" s="151">
        <v>4.1423865928823433</v>
      </c>
      <c r="Y47" s="151">
        <v>4.1423865928823433</v>
      </c>
      <c r="Z47" s="151">
        <v>4.1423865928823433</v>
      </c>
      <c r="AA47" s="151">
        <v>2.7524163407856101</v>
      </c>
      <c r="AB47" s="151">
        <v>2.7524163407856101</v>
      </c>
      <c r="AC47" s="151">
        <v>2.7524163407856101</v>
      </c>
      <c r="AD47" s="151">
        <v>2.7524163407856101</v>
      </c>
      <c r="AE47" s="151">
        <v>2.7524163407856101</v>
      </c>
      <c r="AF47" s="151">
        <v>2.7524163407856101</v>
      </c>
      <c r="AG47" s="151">
        <v>2.7524163407856101</v>
      </c>
      <c r="AH47" s="151">
        <v>2.7524163407856101</v>
      </c>
      <c r="AI47" s="151">
        <v>2.7524163407856101</v>
      </c>
      <c r="AJ47" s="151">
        <v>2.7524163407856101</v>
      </c>
      <c r="AK47" s="151">
        <v>2.7524163407856101</v>
      </c>
      <c r="AL47" s="151">
        <v>2.7524163407856101</v>
      </c>
      <c r="AM47" s="151">
        <v>0.28294070076607319</v>
      </c>
      <c r="AN47" s="151">
        <v>0.28294070076607319</v>
      </c>
      <c r="AO47" s="210">
        <v>0.28294070076607319</v>
      </c>
      <c r="AP47" s="262">
        <v>0.16428814883191348</v>
      </c>
      <c r="AQ47" s="268">
        <f t="shared" si="8"/>
        <v>1.8348047725016949</v>
      </c>
      <c r="AR47" s="265">
        <f t="shared" ref="AR47:BW47" si="75">IFERROR(IF(AR$25-$C47&lt;0,0,VLOOKUP((ROUNDDOWN((AR$25-$C47)/365+1,0)),$C$8:$E$16,3,0))*$E43*$D$3,0)</f>
        <v>4.3753036882732719</v>
      </c>
      <c r="AS47" s="265">
        <f t="shared" si="75"/>
        <v>4.3753036882732719</v>
      </c>
      <c r="AT47" s="265">
        <f t="shared" si="75"/>
        <v>4.3753036882732719</v>
      </c>
      <c r="AU47" s="265">
        <f t="shared" si="75"/>
        <v>4.3753036882732719</v>
      </c>
      <c r="AV47" s="265">
        <f t="shared" si="75"/>
        <v>4.3753036882732719</v>
      </c>
      <c r="AW47" s="265">
        <f t="shared" si="75"/>
        <v>4.3753036882732719</v>
      </c>
      <c r="AX47" s="265">
        <f t="shared" si="75"/>
        <v>4.3753036882732719</v>
      </c>
      <c r="AY47" s="265">
        <f t="shared" si="75"/>
        <v>4.3753036882732719</v>
      </c>
      <c r="AZ47" s="265">
        <f t="shared" si="75"/>
        <v>2.4988904848388485</v>
      </c>
      <c r="BA47" s="265">
        <f t="shared" si="75"/>
        <v>2.4988904848388485</v>
      </c>
      <c r="BB47" s="265">
        <f t="shared" si="75"/>
        <v>2.4988904848388485</v>
      </c>
      <c r="BC47" s="265">
        <f t="shared" si="75"/>
        <v>2.4988904848388485</v>
      </c>
      <c r="BD47" s="265">
        <f t="shared" si="75"/>
        <v>2.4988904848388485</v>
      </c>
      <c r="BE47" s="265">
        <f t="shared" si="75"/>
        <v>2.4988904848388485</v>
      </c>
      <c r="BF47" s="265">
        <f t="shared" si="75"/>
        <v>2.4988904848388485</v>
      </c>
      <c r="BG47" s="265">
        <f t="shared" si="75"/>
        <v>2.4988904848388485</v>
      </c>
      <c r="BH47" s="265">
        <f t="shared" si="75"/>
        <v>2.4988904848388485</v>
      </c>
      <c r="BI47" s="265">
        <f t="shared" si="75"/>
        <v>2.4988904848388485</v>
      </c>
      <c r="BJ47" s="265">
        <f t="shared" si="75"/>
        <v>2.4988904848388485</v>
      </c>
      <c r="BK47" s="265">
        <f t="shared" si="75"/>
        <v>2.4988904848388485</v>
      </c>
      <c r="BL47" s="265">
        <f t="shared" si="75"/>
        <v>0.6231681551906666</v>
      </c>
      <c r="BM47" s="265">
        <f t="shared" si="75"/>
        <v>0.6231681551906666</v>
      </c>
      <c r="BN47" s="265">
        <f t="shared" si="75"/>
        <v>0.6231681551906666</v>
      </c>
      <c r="BO47" s="269">
        <f t="shared" si="51"/>
        <v>0.36183957398167738</v>
      </c>
      <c r="BP47" s="232">
        <f t="shared" si="75"/>
        <v>0.6231681551906666</v>
      </c>
      <c r="BQ47" s="232">
        <f t="shared" si="75"/>
        <v>0.6231681551906666</v>
      </c>
      <c r="BR47" s="232">
        <f t="shared" si="75"/>
        <v>0.6231681551906666</v>
      </c>
      <c r="BS47" s="232">
        <f t="shared" si="75"/>
        <v>0.6231681551906666</v>
      </c>
      <c r="BT47" s="232">
        <f t="shared" si="75"/>
        <v>0.6231681551906666</v>
      </c>
      <c r="BU47" s="232">
        <f t="shared" si="75"/>
        <v>0.6231681551906666</v>
      </c>
      <c r="BV47" s="232">
        <f t="shared" si="75"/>
        <v>0.6231681551906666</v>
      </c>
      <c r="BW47" s="232">
        <f t="shared" si="75"/>
        <v>0.6231681551906666</v>
      </c>
      <c r="BX47" s="232">
        <f t="shared" ref="BX47:DA47" si="76">IFERROR(IF(BX$25-$C47&lt;0,0,VLOOKUP((ROUNDDOWN((BX$25-$C47)/365+1,0)),$C$8:$E$16,3,0))*$E43*$D$3,0)</f>
        <v>0</v>
      </c>
      <c r="BY47" s="232">
        <f t="shared" si="76"/>
        <v>0</v>
      </c>
      <c r="BZ47" s="232">
        <f t="shared" si="76"/>
        <v>0</v>
      </c>
      <c r="CA47" s="232">
        <f t="shared" si="76"/>
        <v>0</v>
      </c>
      <c r="CB47" s="232">
        <f t="shared" si="76"/>
        <v>0</v>
      </c>
      <c r="CC47" s="232">
        <f t="shared" si="76"/>
        <v>0</v>
      </c>
      <c r="CD47" s="232">
        <f t="shared" si="76"/>
        <v>0</v>
      </c>
      <c r="CE47" s="232">
        <f t="shared" si="76"/>
        <v>0</v>
      </c>
      <c r="CF47" s="232">
        <f t="shared" si="76"/>
        <v>0</v>
      </c>
      <c r="CG47" s="232">
        <f t="shared" si="76"/>
        <v>0</v>
      </c>
      <c r="CH47" s="232">
        <f t="shared" si="76"/>
        <v>0</v>
      </c>
      <c r="CI47" s="232">
        <f t="shared" si="76"/>
        <v>0</v>
      </c>
      <c r="CJ47" s="232">
        <f t="shared" si="76"/>
        <v>0</v>
      </c>
      <c r="CK47" s="232">
        <f t="shared" si="76"/>
        <v>0</v>
      </c>
      <c r="CL47" s="232">
        <f t="shared" si="76"/>
        <v>0</v>
      </c>
      <c r="CM47" s="232">
        <f t="shared" si="76"/>
        <v>0</v>
      </c>
      <c r="CN47" s="232">
        <f t="shared" si="76"/>
        <v>0</v>
      </c>
      <c r="CO47" s="232">
        <f t="shared" si="76"/>
        <v>0</v>
      </c>
      <c r="CP47" s="232">
        <f t="shared" si="76"/>
        <v>0</v>
      </c>
      <c r="CQ47" s="232">
        <f t="shared" si="76"/>
        <v>0</v>
      </c>
      <c r="CR47" s="232">
        <f t="shared" si="76"/>
        <v>0</v>
      </c>
      <c r="CS47" s="232">
        <f t="shared" si="76"/>
        <v>0</v>
      </c>
      <c r="CT47" s="232">
        <f t="shared" si="76"/>
        <v>0</v>
      </c>
      <c r="CU47" s="232">
        <f t="shared" si="76"/>
        <v>0</v>
      </c>
      <c r="CV47" s="232">
        <f t="shared" si="76"/>
        <v>0</v>
      </c>
      <c r="CW47" s="232">
        <f t="shared" si="76"/>
        <v>0</v>
      </c>
      <c r="CX47" s="232">
        <f t="shared" si="76"/>
        <v>0</v>
      </c>
      <c r="CY47" s="232">
        <f t="shared" si="76"/>
        <v>0</v>
      </c>
      <c r="CZ47" s="232">
        <f t="shared" si="76"/>
        <v>0</v>
      </c>
      <c r="DA47" s="232">
        <f t="shared" si="76"/>
        <v>0</v>
      </c>
      <c r="DD47" s="325">
        <v>185.79899495798321</v>
      </c>
      <c r="DE47" s="151">
        <v>185.79899495798321</v>
      </c>
      <c r="DF47" s="151">
        <v>185.79899495798321</v>
      </c>
      <c r="DG47" s="151">
        <v>185.79899495798321</v>
      </c>
      <c r="DH47" s="151">
        <v>185.79899495798321</v>
      </c>
      <c r="DI47" s="151">
        <v>185.79899495798321</v>
      </c>
      <c r="DJ47" s="151">
        <v>185.79899495798321</v>
      </c>
      <c r="DK47" s="151">
        <v>185.79899495798321</v>
      </c>
      <c r="DL47" s="151">
        <v>185.79899495798321</v>
      </c>
      <c r="DM47" s="151">
        <v>170.38234</v>
      </c>
      <c r="DN47" s="151">
        <v>170.38234</v>
      </c>
      <c r="DO47" s="151">
        <v>170.38234</v>
      </c>
      <c r="DP47" s="151">
        <v>170.38234</v>
      </c>
      <c r="DQ47" s="151">
        <v>170.38234</v>
      </c>
      <c r="DR47" s="151">
        <v>170.38234</v>
      </c>
      <c r="DS47" s="151">
        <v>170.38234</v>
      </c>
      <c r="DT47" s="151">
        <v>170.38234</v>
      </c>
      <c r="DU47" s="151">
        <v>170.38234</v>
      </c>
      <c r="DV47" s="151">
        <v>170.38234</v>
      </c>
      <c r="DW47" s="151">
        <v>170.38234</v>
      </c>
      <c r="DX47" s="151">
        <v>170.38234</v>
      </c>
      <c r="DY47" s="151">
        <v>113.21085714285714</v>
      </c>
      <c r="DZ47" s="151">
        <v>113.21085714285714</v>
      </c>
      <c r="EA47" s="151">
        <v>113.21085714285714</v>
      </c>
      <c r="EB47" s="151">
        <v>113.21085714285714</v>
      </c>
      <c r="EC47" s="151">
        <v>113.21085714285714</v>
      </c>
      <c r="ED47" s="151">
        <v>113.21085714285714</v>
      </c>
      <c r="EE47" s="151">
        <v>113.21085714285714</v>
      </c>
      <c r="EF47" s="151">
        <v>113.21085714285714</v>
      </c>
      <c r="EG47" s="151">
        <v>113.21085714285714</v>
      </c>
      <c r="EH47" s="151">
        <v>113.21085714285714</v>
      </c>
      <c r="EI47" s="151">
        <v>113.21085714285714</v>
      </c>
      <c r="EJ47" s="151">
        <v>113.21085714285714</v>
      </c>
      <c r="EK47" s="151">
        <v>11.63775944055944</v>
      </c>
      <c r="EL47" s="151">
        <v>11.63775944055944</v>
      </c>
      <c r="EM47" s="151">
        <v>11.63775944055944</v>
      </c>
      <c r="EN47" s="326">
        <v>6.7574087074216109</v>
      </c>
      <c r="EO47" s="325">
        <f t="shared" si="5"/>
        <v>69.950542714838704</v>
      </c>
      <c r="EP47" s="151">
        <f t="shared" ref="EP47:FU47" si="77">IFERROR(IF(EP$25-$C47&lt;0,0,VLOOKUP((ROUNDDOWN((EP$25-$C47)/365+1,0)),$C$8:$E$16,3,0))*$E43*$D$20,0)</f>
        <v>166.80514031999999</v>
      </c>
      <c r="EQ47" s="151">
        <f t="shared" si="77"/>
        <v>166.80514031999999</v>
      </c>
      <c r="ER47" s="151">
        <f t="shared" si="77"/>
        <v>166.80514031999999</v>
      </c>
      <c r="ES47" s="151">
        <f t="shared" si="77"/>
        <v>166.80514031999999</v>
      </c>
      <c r="ET47" s="151">
        <f t="shared" si="77"/>
        <v>166.80514031999999</v>
      </c>
      <c r="EU47" s="151">
        <f t="shared" si="77"/>
        <v>166.80514031999999</v>
      </c>
      <c r="EV47" s="151">
        <f t="shared" si="77"/>
        <v>166.80514031999999</v>
      </c>
      <c r="EW47" s="151">
        <f t="shared" si="77"/>
        <v>166.80514031999999</v>
      </c>
      <c r="EX47" s="151">
        <f t="shared" si="77"/>
        <v>95.268307680000007</v>
      </c>
      <c r="EY47" s="151">
        <f t="shared" si="77"/>
        <v>95.268307680000007</v>
      </c>
      <c r="EZ47" s="151">
        <f t="shared" si="77"/>
        <v>95.268307680000007</v>
      </c>
      <c r="FA47" s="151">
        <f t="shared" si="77"/>
        <v>95.268307680000007</v>
      </c>
      <c r="FB47" s="151">
        <f t="shared" si="77"/>
        <v>95.268307680000007</v>
      </c>
      <c r="FC47" s="151">
        <f t="shared" si="77"/>
        <v>95.268307680000007</v>
      </c>
      <c r="FD47" s="151">
        <f t="shared" si="77"/>
        <v>95.268307680000007</v>
      </c>
      <c r="FE47" s="151">
        <f t="shared" si="77"/>
        <v>95.268307680000007</v>
      </c>
      <c r="FF47" s="151">
        <f t="shared" si="77"/>
        <v>95.268307680000007</v>
      </c>
      <c r="FG47" s="151">
        <f t="shared" si="77"/>
        <v>95.268307680000007</v>
      </c>
      <c r="FH47" s="151">
        <f t="shared" si="77"/>
        <v>95.268307680000007</v>
      </c>
      <c r="FI47" s="151">
        <f t="shared" si="77"/>
        <v>95.268307680000007</v>
      </c>
      <c r="FJ47" s="151">
        <f t="shared" si="77"/>
        <v>23.757814079999999</v>
      </c>
      <c r="FK47" s="151">
        <f t="shared" si="77"/>
        <v>23.757814079999999</v>
      </c>
      <c r="FL47" s="151">
        <f t="shared" si="77"/>
        <v>23.757814079999999</v>
      </c>
      <c r="FM47" s="210">
        <f t="shared" si="77"/>
        <v>23.757814079999999</v>
      </c>
      <c r="FN47" s="151">
        <f t="shared" si="77"/>
        <v>23.757814079999999</v>
      </c>
      <c r="FO47" s="151">
        <f t="shared" si="77"/>
        <v>23.757814079999999</v>
      </c>
      <c r="FP47" s="151">
        <f t="shared" si="77"/>
        <v>23.757814079999999</v>
      </c>
      <c r="FQ47" s="151">
        <f t="shared" si="77"/>
        <v>23.757814079999999</v>
      </c>
      <c r="FR47" s="151">
        <f t="shared" si="77"/>
        <v>23.757814079999999</v>
      </c>
      <c r="FS47" s="151">
        <f t="shared" si="77"/>
        <v>23.757814079999999</v>
      </c>
      <c r="FT47" s="151">
        <f t="shared" si="77"/>
        <v>23.757814079999999</v>
      </c>
      <c r="FU47" s="151">
        <f t="shared" si="77"/>
        <v>23.757814079999999</v>
      </c>
      <c r="FV47" s="151">
        <f t="shared" ref="FV47:GY47" si="78">IFERROR(IF(FV$25-$C47&lt;0,0,VLOOKUP((ROUNDDOWN((FV$25-$C47)/365+1,0)),$C$8:$E$16,3,0))*$E43*$D$20,0)</f>
        <v>0</v>
      </c>
      <c r="FW47" s="151">
        <f t="shared" si="78"/>
        <v>0</v>
      </c>
      <c r="FX47" s="151">
        <f t="shared" si="78"/>
        <v>0</v>
      </c>
      <c r="FY47" s="151">
        <f t="shared" si="78"/>
        <v>0</v>
      </c>
      <c r="FZ47" s="151">
        <f t="shared" si="78"/>
        <v>0</v>
      </c>
      <c r="GA47" s="151">
        <f t="shared" si="78"/>
        <v>0</v>
      </c>
      <c r="GB47" s="151">
        <f t="shared" si="78"/>
        <v>0</v>
      </c>
      <c r="GC47" s="151">
        <f t="shared" si="78"/>
        <v>0</v>
      </c>
      <c r="GD47" s="151">
        <f t="shared" si="78"/>
        <v>0</v>
      </c>
      <c r="GE47" s="151">
        <f t="shared" si="78"/>
        <v>0</v>
      </c>
      <c r="GF47" s="151">
        <f t="shared" si="78"/>
        <v>0</v>
      </c>
      <c r="GG47" s="151">
        <f t="shared" si="78"/>
        <v>0</v>
      </c>
      <c r="GH47" s="151">
        <f t="shared" si="78"/>
        <v>0</v>
      </c>
      <c r="GI47" s="151">
        <f t="shared" si="78"/>
        <v>0</v>
      </c>
      <c r="GJ47" s="151">
        <f t="shared" si="78"/>
        <v>0</v>
      </c>
      <c r="GK47" s="151">
        <f t="shared" si="78"/>
        <v>0</v>
      </c>
      <c r="GL47" s="307">
        <f t="shared" si="78"/>
        <v>0</v>
      </c>
      <c r="GM47" s="151">
        <f t="shared" si="78"/>
        <v>0</v>
      </c>
      <c r="GN47" s="151">
        <f t="shared" si="78"/>
        <v>0</v>
      </c>
      <c r="GO47" s="151">
        <f t="shared" si="78"/>
        <v>0</v>
      </c>
      <c r="GP47" s="151">
        <f t="shared" si="78"/>
        <v>0</v>
      </c>
      <c r="GQ47" s="151">
        <f t="shared" si="78"/>
        <v>0</v>
      </c>
      <c r="GR47" s="151">
        <f t="shared" si="78"/>
        <v>0</v>
      </c>
      <c r="GS47" s="151">
        <f t="shared" si="78"/>
        <v>0</v>
      </c>
      <c r="GT47" s="151">
        <f t="shared" si="78"/>
        <v>0</v>
      </c>
      <c r="GU47" s="151">
        <f t="shared" si="78"/>
        <v>0</v>
      </c>
      <c r="GV47" s="151">
        <f t="shared" si="78"/>
        <v>0</v>
      </c>
      <c r="GW47" s="151">
        <f t="shared" si="78"/>
        <v>0</v>
      </c>
      <c r="GX47" s="151">
        <f t="shared" si="78"/>
        <v>0</v>
      </c>
      <c r="GY47" s="151">
        <f t="shared" si="78"/>
        <v>0</v>
      </c>
    </row>
    <row r="48" spans="3:207" x14ac:dyDescent="0.25">
      <c r="C48" s="140">
        <v>41548</v>
      </c>
      <c r="D48" s="140">
        <f t="shared" si="2"/>
        <v>41578</v>
      </c>
      <c r="E48" s="52">
        <v>406</v>
      </c>
      <c r="F48" s="174">
        <v>4.969029772738307</v>
      </c>
      <c r="G48" s="151">
        <v>11.849224842683654</v>
      </c>
      <c r="H48" s="151">
        <v>11.849224842683654</v>
      </c>
      <c r="I48" s="151">
        <v>11.849224842683654</v>
      </c>
      <c r="J48" s="151">
        <v>11.849224842683654</v>
      </c>
      <c r="K48" s="151">
        <v>11.849224842683654</v>
      </c>
      <c r="L48" s="151">
        <v>11.849224842683654</v>
      </c>
      <c r="M48" s="151">
        <v>11.849224842683654</v>
      </c>
      <c r="N48" s="151">
        <v>11.849224842683654</v>
      </c>
      <c r="O48" s="151">
        <v>11.849224842683654</v>
      </c>
      <c r="P48" s="151">
        <v>10.866036473120475</v>
      </c>
      <c r="Q48" s="151">
        <v>10.866036473120475</v>
      </c>
      <c r="R48" s="151">
        <v>10.866036473120475</v>
      </c>
      <c r="S48" s="151">
        <v>10.866036473120475</v>
      </c>
      <c r="T48" s="151">
        <v>10.866036473120475</v>
      </c>
      <c r="U48" s="151">
        <v>10.866036473120475</v>
      </c>
      <c r="V48" s="151">
        <v>10.866036473120475</v>
      </c>
      <c r="W48" s="151">
        <v>10.866036473120475</v>
      </c>
      <c r="X48" s="151">
        <v>10.866036473120475</v>
      </c>
      <c r="Y48" s="151">
        <v>10.866036473120475</v>
      </c>
      <c r="Z48" s="151">
        <v>10.866036473120475</v>
      </c>
      <c r="AA48" s="151">
        <v>10.866036473120475</v>
      </c>
      <c r="AB48" s="151">
        <v>7.2199577894488209</v>
      </c>
      <c r="AC48" s="151">
        <v>7.2199577894488209</v>
      </c>
      <c r="AD48" s="151">
        <v>7.2199577894488209</v>
      </c>
      <c r="AE48" s="151">
        <v>7.2199577894488209</v>
      </c>
      <c r="AF48" s="151">
        <v>7.2199577894488209</v>
      </c>
      <c r="AG48" s="151">
        <v>7.2199577894488209</v>
      </c>
      <c r="AH48" s="151">
        <v>7.2199577894488209</v>
      </c>
      <c r="AI48" s="151">
        <v>7.2199577894488209</v>
      </c>
      <c r="AJ48" s="151">
        <v>7.2199577894488209</v>
      </c>
      <c r="AK48" s="151">
        <v>7.2199577894488209</v>
      </c>
      <c r="AL48" s="151">
        <v>7.2199577894488209</v>
      </c>
      <c r="AM48" s="151">
        <v>7.2199577894488209</v>
      </c>
      <c r="AN48" s="151">
        <v>0.74219146506921452</v>
      </c>
      <c r="AO48" s="210">
        <v>0.74219146506921452</v>
      </c>
      <c r="AP48" s="262">
        <v>0.43094988294341485</v>
      </c>
      <c r="AQ48" s="268">
        <f t="shared" si="8"/>
        <v>4.81293938458467</v>
      </c>
      <c r="AR48" s="265">
        <f t="shared" ref="AR48:BW48" si="79">IFERROR(IF(AR$25-$C48&lt;0,0,VLOOKUP((ROUNDDOWN((AR$25-$C48)/365+1,0)),$C$8:$E$16,3,0))*$E44*$D$3,0)</f>
        <v>11.477009301701905</v>
      </c>
      <c r="AS48" s="265">
        <f t="shared" si="79"/>
        <v>11.477009301701905</v>
      </c>
      <c r="AT48" s="265">
        <f t="shared" si="79"/>
        <v>11.477009301701905</v>
      </c>
      <c r="AU48" s="265">
        <f t="shared" si="79"/>
        <v>11.477009301701905</v>
      </c>
      <c r="AV48" s="265">
        <f t="shared" si="79"/>
        <v>11.477009301701905</v>
      </c>
      <c r="AW48" s="265">
        <f t="shared" si="79"/>
        <v>11.477009301701905</v>
      </c>
      <c r="AX48" s="265">
        <f t="shared" si="79"/>
        <v>11.477009301701905</v>
      </c>
      <c r="AY48" s="265">
        <f t="shared" si="79"/>
        <v>11.477009301701905</v>
      </c>
      <c r="AZ48" s="265">
        <f t="shared" si="79"/>
        <v>11.477009301701905</v>
      </c>
      <c r="BA48" s="265">
        <f t="shared" si="79"/>
        <v>6.5549254135884709</v>
      </c>
      <c r="BB48" s="265">
        <f t="shared" si="79"/>
        <v>6.5549254135884709</v>
      </c>
      <c r="BC48" s="265">
        <f t="shared" si="79"/>
        <v>6.5549254135884709</v>
      </c>
      <c r="BD48" s="265">
        <f t="shared" si="79"/>
        <v>6.5549254135884709</v>
      </c>
      <c r="BE48" s="265">
        <f t="shared" si="79"/>
        <v>6.5549254135884709</v>
      </c>
      <c r="BF48" s="265">
        <f t="shared" si="79"/>
        <v>6.5549254135884709</v>
      </c>
      <c r="BG48" s="265">
        <f t="shared" si="79"/>
        <v>6.5549254135884709</v>
      </c>
      <c r="BH48" s="265">
        <f t="shared" si="79"/>
        <v>6.5549254135884709</v>
      </c>
      <c r="BI48" s="265">
        <f t="shared" si="79"/>
        <v>6.5549254135884709</v>
      </c>
      <c r="BJ48" s="265">
        <f t="shared" si="79"/>
        <v>6.5549254135884709</v>
      </c>
      <c r="BK48" s="265">
        <f t="shared" si="79"/>
        <v>6.5549254135884709</v>
      </c>
      <c r="BL48" s="265">
        <f t="shared" si="79"/>
        <v>6.5549254135884709</v>
      </c>
      <c r="BM48" s="265">
        <f t="shared" si="79"/>
        <v>1.6346537802202934</v>
      </c>
      <c r="BN48" s="265">
        <f t="shared" si="79"/>
        <v>1.6346537802202934</v>
      </c>
      <c r="BO48" s="269">
        <f t="shared" si="51"/>
        <v>0.94915380786984771</v>
      </c>
      <c r="BP48" s="232">
        <f t="shared" si="79"/>
        <v>1.6346537802202934</v>
      </c>
      <c r="BQ48" s="232">
        <f t="shared" si="79"/>
        <v>1.6346537802202934</v>
      </c>
      <c r="BR48" s="232">
        <f t="shared" si="79"/>
        <v>1.6346537802202934</v>
      </c>
      <c r="BS48" s="232">
        <f t="shared" si="79"/>
        <v>1.6346537802202934</v>
      </c>
      <c r="BT48" s="232">
        <f t="shared" si="79"/>
        <v>1.6346537802202934</v>
      </c>
      <c r="BU48" s="232">
        <f t="shared" si="79"/>
        <v>1.6346537802202934</v>
      </c>
      <c r="BV48" s="232">
        <f t="shared" si="79"/>
        <v>1.6346537802202934</v>
      </c>
      <c r="BW48" s="232">
        <f t="shared" si="79"/>
        <v>1.6346537802202934</v>
      </c>
      <c r="BX48" s="232">
        <f t="shared" ref="BX48:DA48" si="80">IFERROR(IF(BX$25-$C48&lt;0,0,VLOOKUP((ROUNDDOWN((BX$25-$C48)/365+1,0)),$C$8:$E$16,3,0))*$E44*$D$3,0)</f>
        <v>1.6346537802202934</v>
      </c>
      <c r="BY48" s="232">
        <f t="shared" si="80"/>
        <v>0</v>
      </c>
      <c r="BZ48" s="232">
        <f t="shared" si="80"/>
        <v>0</v>
      </c>
      <c r="CA48" s="232">
        <f t="shared" si="80"/>
        <v>0</v>
      </c>
      <c r="CB48" s="232">
        <f t="shared" si="80"/>
        <v>0</v>
      </c>
      <c r="CC48" s="232">
        <f t="shared" si="80"/>
        <v>0</v>
      </c>
      <c r="CD48" s="232">
        <f t="shared" si="80"/>
        <v>0</v>
      </c>
      <c r="CE48" s="232">
        <f t="shared" si="80"/>
        <v>0</v>
      </c>
      <c r="CF48" s="232">
        <f t="shared" si="80"/>
        <v>0</v>
      </c>
      <c r="CG48" s="232">
        <f t="shared" si="80"/>
        <v>0</v>
      </c>
      <c r="CH48" s="232">
        <f t="shared" si="80"/>
        <v>0</v>
      </c>
      <c r="CI48" s="232">
        <f t="shared" si="80"/>
        <v>0</v>
      </c>
      <c r="CJ48" s="232">
        <f t="shared" si="80"/>
        <v>0</v>
      </c>
      <c r="CK48" s="232">
        <f t="shared" si="80"/>
        <v>0</v>
      </c>
      <c r="CL48" s="232">
        <f t="shared" si="80"/>
        <v>0</v>
      </c>
      <c r="CM48" s="232">
        <f t="shared" si="80"/>
        <v>0</v>
      </c>
      <c r="CN48" s="232">
        <f t="shared" si="80"/>
        <v>0</v>
      </c>
      <c r="CO48" s="232">
        <f t="shared" si="80"/>
        <v>0</v>
      </c>
      <c r="CP48" s="232">
        <f t="shared" si="80"/>
        <v>0</v>
      </c>
      <c r="CQ48" s="232">
        <f t="shared" si="80"/>
        <v>0</v>
      </c>
      <c r="CR48" s="232">
        <f t="shared" si="80"/>
        <v>0</v>
      </c>
      <c r="CS48" s="232">
        <f t="shared" si="80"/>
        <v>0</v>
      </c>
      <c r="CT48" s="232">
        <f t="shared" si="80"/>
        <v>0</v>
      </c>
      <c r="CU48" s="232">
        <f t="shared" si="80"/>
        <v>0</v>
      </c>
      <c r="CV48" s="232">
        <f t="shared" si="80"/>
        <v>0</v>
      </c>
      <c r="CW48" s="232">
        <f t="shared" si="80"/>
        <v>0</v>
      </c>
      <c r="CX48" s="232">
        <f t="shared" si="80"/>
        <v>0</v>
      </c>
      <c r="CY48" s="232">
        <f t="shared" si="80"/>
        <v>0</v>
      </c>
      <c r="CZ48" s="232">
        <f t="shared" si="80"/>
        <v>0</v>
      </c>
      <c r="DA48" s="232">
        <f t="shared" si="80"/>
        <v>0</v>
      </c>
      <c r="DD48" s="325">
        <v>487.37572184873954</v>
      </c>
      <c r="DE48" s="151">
        <v>487.37572184873954</v>
      </c>
      <c r="DF48" s="151">
        <v>487.37572184873954</v>
      </c>
      <c r="DG48" s="151">
        <v>487.37572184873954</v>
      </c>
      <c r="DH48" s="151">
        <v>487.37572184873954</v>
      </c>
      <c r="DI48" s="151">
        <v>487.37572184873954</v>
      </c>
      <c r="DJ48" s="151">
        <v>487.37572184873954</v>
      </c>
      <c r="DK48" s="151">
        <v>487.37572184873954</v>
      </c>
      <c r="DL48" s="151">
        <v>487.37572184873954</v>
      </c>
      <c r="DM48" s="151">
        <v>487.37572184873954</v>
      </c>
      <c r="DN48" s="151">
        <v>446.935765</v>
      </c>
      <c r="DO48" s="151">
        <v>446.935765</v>
      </c>
      <c r="DP48" s="151">
        <v>446.935765</v>
      </c>
      <c r="DQ48" s="151">
        <v>446.935765</v>
      </c>
      <c r="DR48" s="151">
        <v>446.935765</v>
      </c>
      <c r="DS48" s="151">
        <v>446.935765</v>
      </c>
      <c r="DT48" s="151">
        <v>446.935765</v>
      </c>
      <c r="DU48" s="151">
        <v>446.935765</v>
      </c>
      <c r="DV48" s="151">
        <v>446.935765</v>
      </c>
      <c r="DW48" s="151">
        <v>446.935765</v>
      </c>
      <c r="DX48" s="151">
        <v>446.935765</v>
      </c>
      <c r="DY48" s="151">
        <v>446.935765</v>
      </c>
      <c r="DZ48" s="151">
        <v>296.96728571428571</v>
      </c>
      <c r="EA48" s="151">
        <v>296.96728571428571</v>
      </c>
      <c r="EB48" s="151">
        <v>296.96728571428571</v>
      </c>
      <c r="EC48" s="151">
        <v>296.96728571428571</v>
      </c>
      <c r="ED48" s="151">
        <v>296.96728571428571</v>
      </c>
      <c r="EE48" s="151">
        <v>296.96728571428571</v>
      </c>
      <c r="EF48" s="151">
        <v>296.96728571428571</v>
      </c>
      <c r="EG48" s="151">
        <v>296.96728571428571</v>
      </c>
      <c r="EH48" s="151">
        <v>296.96728571428571</v>
      </c>
      <c r="EI48" s="151">
        <v>296.96728571428571</v>
      </c>
      <c r="EJ48" s="151">
        <v>296.96728571428571</v>
      </c>
      <c r="EK48" s="151">
        <v>296.96728571428571</v>
      </c>
      <c r="EL48" s="151">
        <v>30.527406293706296</v>
      </c>
      <c r="EM48" s="151">
        <v>30.527406293706296</v>
      </c>
      <c r="EN48" s="326">
        <v>17.725590751184303</v>
      </c>
      <c r="EO48" s="325">
        <f t="shared" si="5"/>
        <v>183.48966988258067</v>
      </c>
      <c r="EP48" s="151">
        <f t="shared" ref="EP48:FU48" si="81">IFERROR(IF(EP$25-$C48&lt;0,0,VLOOKUP((ROUNDDOWN((EP$25-$C48)/365+1,0)),$C$8:$E$16,3,0))*$E44*$D$20,0)</f>
        <v>437.55228972000003</v>
      </c>
      <c r="EQ48" s="151">
        <f t="shared" si="81"/>
        <v>437.55228972000003</v>
      </c>
      <c r="ER48" s="151">
        <f t="shared" si="81"/>
        <v>437.55228972000003</v>
      </c>
      <c r="ES48" s="151">
        <f t="shared" si="81"/>
        <v>437.55228972000003</v>
      </c>
      <c r="ET48" s="151">
        <f t="shared" si="81"/>
        <v>437.55228972000003</v>
      </c>
      <c r="EU48" s="151">
        <f t="shared" si="81"/>
        <v>437.55228972000003</v>
      </c>
      <c r="EV48" s="151">
        <f t="shared" si="81"/>
        <v>437.55228972000003</v>
      </c>
      <c r="EW48" s="151">
        <f t="shared" si="81"/>
        <v>437.55228972000003</v>
      </c>
      <c r="EX48" s="151">
        <f t="shared" si="81"/>
        <v>437.55228972000003</v>
      </c>
      <c r="EY48" s="151">
        <f t="shared" si="81"/>
        <v>249.90156828000002</v>
      </c>
      <c r="EZ48" s="151">
        <f t="shared" si="81"/>
        <v>249.90156828000002</v>
      </c>
      <c r="FA48" s="151">
        <f t="shared" si="81"/>
        <v>249.90156828000002</v>
      </c>
      <c r="FB48" s="151">
        <f t="shared" si="81"/>
        <v>249.90156828000002</v>
      </c>
      <c r="FC48" s="151">
        <f t="shared" si="81"/>
        <v>249.90156828000002</v>
      </c>
      <c r="FD48" s="151">
        <f t="shared" si="81"/>
        <v>249.90156828000002</v>
      </c>
      <c r="FE48" s="151">
        <f t="shared" si="81"/>
        <v>249.90156828000002</v>
      </c>
      <c r="FF48" s="151">
        <f t="shared" si="81"/>
        <v>249.90156828000002</v>
      </c>
      <c r="FG48" s="151">
        <f t="shared" si="81"/>
        <v>249.90156828000002</v>
      </c>
      <c r="FH48" s="151">
        <f t="shared" si="81"/>
        <v>249.90156828000002</v>
      </c>
      <c r="FI48" s="151">
        <f t="shared" si="81"/>
        <v>249.90156828000002</v>
      </c>
      <c r="FJ48" s="151">
        <f t="shared" si="81"/>
        <v>249.90156828000002</v>
      </c>
      <c r="FK48" s="151">
        <f t="shared" si="81"/>
        <v>62.319937680000002</v>
      </c>
      <c r="FL48" s="151">
        <f t="shared" si="81"/>
        <v>62.319937680000002</v>
      </c>
      <c r="FM48" s="210">
        <f t="shared" si="81"/>
        <v>62.319937680000002</v>
      </c>
      <c r="FN48" s="151">
        <f t="shared" si="81"/>
        <v>62.319937680000002</v>
      </c>
      <c r="FO48" s="151">
        <f t="shared" si="81"/>
        <v>62.319937680000002</v>
      </c>
      <c r="FP48" s="151">
        <f t="shared" si="81"/>
        <v>62.319937680000002</v>
      </c>
      <c r="FQ48" s="151">
        <f t="shared" si="81"/>
        <v>62.319937680000002</v>
      </c>
      <c r="FR48" s="151">
        <f t="shared" si="81"/>
        <v>62.319937680000002</v>
      </c>
      <c r="FS48" s="151">
        <f t="shared" si="81"/>
        <v>62.319937680000002</v>
      </c>
      <c r="FT48" s="151">
        <f t="shared" si="81"/>
        <v>62.319937680000002</v>
      </c>
      <c r="FU48" s="151">
        <f t="shared" si="81"/>
        <v>62.319937680000002</v>
      </c>
      <c r="FV48" s="151">
        <f t="shared" ref="FV48:GY48" si="82">IFERROR(IF(FV$25-$C48&lt;0,0,VLOOKUP((ROUNDDOWN((FV$25-$C48)/365+1,0)),$C$8:$E$16,3,0))*$E44*$D$20,0)</f>
        <v>62.319937680000002</v>
      </c>
      <c r="FW48" s="151">
        <f t="shared" si="82"/>
        <v>0</v>
      </c>
      <c r="FX48" s="151">
        <f t="shared" si="82"/>
        <v>0</v>
      </c>
      <c r="FY48" s="151">
        <f t="shared" si="82"/>
        <v>0</v>
      </c>
      <c r="FZ48" s="151">
        <f t="shared" si="82"/>
        <v>0</v>
      </c>
      <c r="GA48" s="151">
        <f t="shared" si="82"/>
        <v>0</v>
      </c>
      <c r="GB48" s="151">
        <f t="shared" si="82"/>
        <v>0</v>
      </c>
      <c r="GC48" s="151">
        <f t="shared" si="82"/>
        <v>0</v>
      </c>
      <c r="GD48" s="151">
        <f t="shared" si="82"/>
        <v>0</v>
      </c>
      <c r="GE48" s="151">
        <f t="shared" si="82"/>
        <v>0</v>
      </c>
      <c r="GF48" s="151">
        <f t="shared" si="82"/>
        <v>0</v>
      </c>
      <c r="GG48" s="151">
        <f t="shared" si="82"/>
        <v>0</v>
      </c>
      <c r="GH48" s="151">
        <f t="shared" si="82"/>
        <v>0</v>
      </c>
      <c r="GI48" s="151">
        <f t="shared" si="82"/>
        <v>0</v>
      </c>
      <c r="GJ48" s="151">
        <f t="shared" si="82"/>
        <v>0</v>
      </c>
      <c r="GK48" s="151">
        <f t="shared" si="82"/>
        <v>0</v>
      </c>
      <c r="GL48" s="307">
        <f t="shared" si="82"/>
        <v>0</v>
      </c>
      <c r="GM48" s="151">
        <f t="shared" si="82"/>
        <v>0</v>
      </c>
      <c r="GN48" s="151">
        <f t="shared" si="82"/>
        <v>0</v>
      </c>
      <c r="GO48" s="151">
        <f t="shared" si="82"/>
        <v>0</v>
      </c>
      <c r="GP48" s="151">
        <f t="shared" si="82"/>
        <v>0</v>
      </c>
      <c r="GQ48" s="151">
        <f t="shared" si="82"/>
        <v>0</v>
      </c>
      <c r="GR48" s="151">
        <f t="shared" si="82"/>
        <v>0</v>
      </c>
      <c r="GS48" s="151">
        <f t="shared" si="82"/>
        <v>0</v>
      </c>
      <c r="GT48" s="151">
        <f t="shared" si="82"/>
        <v>0</v>
      </c>
      <c r="GU48" s="151">
        <f t="shared" si="82"/>
        <v>0</v>
      </c>
      <c r="GV48" s="151">
        <f t="shared" si="82"/>
        <v>0</v>
      </c>
      <c r="GW48" s="151">
        <f t="shared" si="82"/>
        <v>0</v>
      </c>
      <c r="GX48" s="151">
        <f t="shared" si="82"/>
        <v>0</v>
      </c>
      <c r="GY48" s="151">
        <f t="shared" si="82"/>
        <v>0</v>
      </c>
    </row>
    <row r="49" spans="2:207" x14ac:dyDescent="0.25">
      <c r="C49" s="140">
        <v>41579</v>
      </c>
      <c r="D49" s="140">
        <f t="shared" si="2"/>
        <v>41608</v>
      </c>
      <c r="E49" s="52">
        <v>437</v>
      </c>
      <c r="F49" s="174">
        <v>7.2308925426903095</v>
      </c>
      <c r="G49" s="151">
        <v>17.242897601799967</v>
      </c>
      <c r="H49" s="151">
        <v>17.242897601799967</v>
      </c>
      <c r="I49" s="151">
        <v>17.242897601799967</v>
      </c>
      <c r="J49" s="151">
        <v>17.242897601799967</v>
      </c>
      <c r="K49" s="151">
        <v>17.242897601799967</v>
      </c>
      <c r="L49" s="151">
        <v>17.242897601799967</v>
      </c>
      <c r="M49" s="151">
        <v>17.242897601799967</v>
      </c>
      <c r="N49" s="151">
        <v>17.242897601799967</v>
      </c>
      <c r="O49" s="151">
        <v>17.242897601799967</v>
      </c>
      <c r="P49" s="151">
        <v>17.242897601799967</v>
      </c>
      <c r="Q49" s="151">
        <v>15.812169718353124</v>
      </c>
      <c r="R49" s="151">
        <v>15.812169718353124</v>
      </c>
      <c r="S49" s="151">
        <v>15.812169718353124</v>
      </c>
      <c r="T49" s="151">
        <v>15.812169718353124</v>
      </c>
      <c r="U49" s="151">
        <v>15.812169718353124</v>
      </c>
      <c r="V49" s="151">
        <v>15.812169718353124</v>
      </c>
      <c r="W49" s="151">
        <v>15.812169718353124</v>
      </c>
      <c r="X49" s="151">
        <v>15.812169718353124</v>
      </c>
      <c r="Y49" s="151">
        <v>15.812169718353124</v>
      </c>
      <c r="Z49" s="151">
        <v>15.812169718353124</v>
      </c>
      <c r="AA49" s="151">
        <v>15.812169718353124</v>
      </c>
      <c r="AB49" s="151">
        <v>15.812169718353124</v>
      </c>
      <c r="AC49" s="151">
        <v>10.506425062028653</v>
      </c>
      <c r="AD49" s="151">
        <v>10.506425062028653</v>
      </c>
      <c r="AE49" s="151">
        <v>10.506425062028653</v>
      </c>
      <c r="AF49" s="151">
        <v>10.506425062028653</v>
      </c>
      <c r="AG49" s="151">
        <v>10.506425062028653</v>
      </c>
      <c r="AH49" s="151">
        <v>10.506425062028653</v>
      </c>
      <c r="AI49" s="151">
        <v>10.506425062028653</v>
      </c>
      <c r="AJ49" s="151">
        <v>10.506425062028653</v>
      </c>
      <c r="AK49" s="151">
        <v>10.506425062028653</v>
      </c>
      <c r="AL49" s="151">
        <v>10.506425062028653</v>
      </c>
      <c r="AM49" s="151">
        <v>10.506425062028653</v>
      </c>
      <c r="AN49" s="151">
        <v>10.506425062028653</v>
      </c>
      <c r="AO49" s="210">
        <v>1.0800311077749736</v>
      </c>
      <c r="AP49" s="262">
        <v>0.6271148367725653</v>
      </c>
      <c r="AQ49" s="268">
        <f t="shared" si="8"/>
        <v>7.00375105324341</v>
      </c>
      <c r="AR49" s="265">
        <f t="shared" ref="AR49:BW49" si="83">IFERROR(IF(AR$25-$C49&lt;0,0,VLOOKUP((ROUNDDOWN((AR$25-$C49)/365+1,0)),$C$8:$E$16,3,0))*$E45*$D$3,0)</f>
        <v>16.701252511580439</v>
      </c>
      <c r="AS49" s="265">
        <f t="shared" si="83"/>
        <v>16.701252511580439</v>
      </c>
      <c r="AT49" s="265">
        <f t="shared" si="83"/>
        <v>16.701252511580439</v>
      </c>
      <c r="AU49" s="265">
        <f t="shared" si="83"/>
        <v>16.701252511580439</v>
      </c>
      <c r="AV49" s="265">
        <f t="shared" si="83"/>
        <v>16.701252511580439</v>
      </c>
      <c r="AW49" s="265">
        <f t="shared" si="83"/>
        <v>16.701252511580439</v>
      </c>
      <c r="AX49" s="265">
        <f t="shared" si="83"/>
        <v>16.701252511580439</v>
      </c>
      <c r="AY49" s="265">
        <f t="shared" si="83"/>
        <v>16.701252511580439</v>
      </c>
      <c r="AZ49" s="265">
        <f t="shared" si="83"/>
        <v>16.701252511580439</v>
      </c>
      <c r="BA49" s="265">
        <f t="shared" si="83"/>
        <v>16.701252511580439</v>
      </c>
      <c r="BB49" s="265">
        <f t="shared" si="83"/>
        <v>9.5386752462318736</v>
      </c>
      <c r="BC49" s="265">
        <f t="shared" si="83"/>
        <v>9.5386752462318736</v>
      </c>
      <c r="BD49" s="265">
        <f t="shared" si="83"/>
        <v>9.5386752462318736</v>
      </c>
      <c r="BE49" s="265">
        <f t="shared" si="83"/>
        <v>9.5386752462318736</v>
      </c>
      <c r="BF49" s="265">
        <f t="shared" si="83"/>
        <v>9.5386752462318736</v>
      </c>
      <c r="BG49" s="265">
        <f t="shared" si="83"/>
        <v>9.5386752462318736</v>
      </c>
      <c r="BH49" s="265">
        <f t="shared" si="83"/>
        <v>9.5386752462318736</v>
      </c>
      <c r="BI49" s="265">
        <f t="shared" si="83"/>
        <v>9.5386752462318736</v>
      </c>
      <c r="BJ49" s="265">
        <f t="shared" si="83"/>
        <v>9.5386752462318736</v>
      </c>
      <c r="BK49" s="265">
        <f t="shared" si="83"/>
        <v>9.5386752462318736</v>
      </c>
      <c r="BL49" s="265">
        <f t="shared" si="83"/>
        <v>9.5386752462318736</v>
      </c>
      <c r="BM49" s="265">
        <f t="shared" si="83"/>
        <v>9.5386752462318736</v>
      </c>
      <c r="BN49" s="265">
        <f t="shared" si="83"/>
        <v>2.3787351595524329</v>
      </c>
      <c r="BO49" s="269">
        <f t="shared" si="51"/>
        <v>1.3812010603852836</v>
      </c>
      <c r="BP49" s="232">
        <f t="shared" si="83"/>
        <v>2.3787351595524329</v>
      </c>
      <c r="BQ49" s="232">
        <f t="shared" si="83"/>
        <v>2.3787351595524329</v>
      </c>
      <c r="BR49" s="232">
        <f t="shared" si="83"/>
        <v>2.3787351595524329</v>
      </c>
      <c r="BS49" s="232">
        <f t="shared" si="83"/>
        <v>2.3787351595524329</v>
      </c>
      <c r="BT49" s="232">
        <f t="shared" si="83"/>
        <v>2.3787351595524329</v>
      </c>
      <c r="BU49" s="232">
        <f t="shared" si="83"/>
        <v>2.3787351595524329</v>
      </c>
      <c r="BV49" s="232">
        <f t="shared" si="83"/>
        <v>2.3787351595524329</v>
      </c>
      <c r="BW49" s="232">
        <f t="shared" si="83"/>
        <v>2.3787351595524329</v>
      </c>
      <c r="BX49" s="232">
        <f t="shared" ref="BX49:DA49" si="84">IFERROR(IF(BX$25-$C49&lt;0,0,VLOOKUP((ROUNDDOWN((BX$25-$C49)/365+1,0)),$C$8:$E$16,3,0))*$E45*$D$3,0)</f>
        <v>2.3787351595524329</v>
      </c>
      <c r="BY49" s="232">
        <f t="shared" si="84"/>
        <v>2.3787351595524329</v>
      </c>
      <c r="BZ49" s="232">
        <f t="shared" si="84"/>
        <v>0</v>
      </c>
      <c r="CA49" s="232">
        <f t="shared" si="84"/>
        <v>0</v>
      </c>
      <c r="CB49" s="232">
        <f t="shared" si="84"/>
        <v>0</v>
      </c>
      <c r="CC49" s="232">
        <f t="shared" si="84"/>
        <v>0</v>
      </c>
      <c r="CD49" s="232">
        <f t="shared" si="84"/>
        <v>0</v>
      </c>
      <c r="CE49" s="232">
        <f t="shared" si="84"/>
        <v>0</v>
      </c>
      <c r="CF49" s="232">
        <f t="shared" si="84"/>
        <v>0</v>
      </c>
      <c r="CG49" s="232">
        <f t="shared" si="84"/>
        <v>0</v>
      </c>
      <c r="CH49" s="232">
        <f t="shared" si="84"/>
        <v>0</v>
      </c>
      <c r="CI49" s="232">
        <f t="shared" si="84"/>
        <v>0</v>
      </c>
      <c r="CJ49" s="232">
        <f t="shared" si="84"/>
        <v>0</v>
      </c>
      <c r="CK49" s="232">
        <f t="shared" si="84"/>
        <v>0</v>
      </c>
      <c r="CL49" s="232">
        <f t="shared" si="84"/>
        <v>0</v>
      </c>
      <c r="CM49" s="232">
        <f t="shared" si="84"/>
        <v>0</v>
      </c>
      <c r="CN49" s="232">
        <f t="shared" si="84"/>
        <v>0</v>
      </c>
      <c r="CO49" s="232">
        <f t="shared" si="84"/>
        <v>0</v>
      </c>
      <c r="CP49" s="232">
        <f t="shared" si="84"/>
        <v>0</v>
      </c>
      <c r="CQ49" s="232">
        <f t="shared" si="84"/>
        <v>0</v>
      </c>
      <c r="CR49" s="232">
        <f t="shared" si="84"/>
        <v>0</v>
      </c>
      <c r="CS49" s="232">
        <f t="shared" si="84"/>
        <v>0</v>
      </c>
      <c r="CT49" s="232">
        <f t="shared" si="84"/>
        <v>0</v>
      </c>
      <c r="CU49" s="232">
        <f t="shared" si="84"/>
        <v>0</v>
      </c>
      <c r="CV49" s="232">
        <f t="shared" si="84"/>
        <v>0</v>
      </c>
      <c r="CW49" s="232">
        <f t="shared" si="84"/>
        <v>0</v>
      </c>
      <c r="CX49" s="232">
        <f t="shared" si="84"/>
        <v>0</v>
      </c>
      <c r="CY49" s="232">
        <f t="shared" si="84"/>
        <v>0</v>
      </c>
      <c r="CZ49" s="232">
        <f t="shared" si="84"/>
        <v>0</v>
      </c>
      <c r="DA49" s="232">
        <f t="shared" si="84"/>
        <v>0</v>
      </c>
      <c r="DD49" s="325">
        <v>709.22526806722681</v>
      </c>
      <c r="DE49" s="151">
        <v>709.22526806722681</v>
      </c>
      <c r="DF49" s="151">
        <v>709.22526806722681</v>
      </c>
      <c r="DG49" s="151">
        <v>709.22526806722681</v>
      </c>
      <c r="DH49" s="151">
        <v>709.22526806722681</v>
      </c>
      <c r="DI49" s="151">
        <v>709.22526806722681</v>
      </c>
      <c r="DJ49" s="151">
        <v>709.22526806722681</v>
      </c>
      <c r="DK49" s="151">
        <v>709.22526806722681</v>
      </c>
      <c r="DL49" s="151">
        <v>709.22526806722681</v>
      </c>
      <c r="DM49" s="151">
        <v>709.22526806722681</v>
      </c>
      <c r="DN49" s="151">
        <v>709.22526806722681</v>
      </c>
      <c r="DO49" s="151">
        <v>650.37736499999994</v>
      </c>
      <c r="DP49" s="151">
        <v>650.37736499999994</v>
      </c>
      <c r="DQ49" s="151">
        <v>650.37736499999994</v>
      </c>
      <c r="DR49" s="151">
        <v>650.37736499999994</v>
      </c>
      <c r="DS49" s="151">
        <v>650.37736499999994</v>
      </c>
      <c r="DT49" s="151">
        <v>650.37736499999994</v>
      </c>
      <c r="DU49" s="151">
        <v>650.37736499999994</v>
      </c>
      <c r="DV49" s="151">
        <v>650.37736499999994</v>
      </c>
      <c r="DW49" s="151">
        <v>650.37736499999994</v>
      </c>
      <c r="DX49" s="151">
        <v>650.37736499999994</v>
      </c>
      <c r="DY49" s="151">
        <v>650.37736499999994</v>
      </c>
      <c r="DZ49" s="151">
        <v>650.37736499999994</v>
      </c>
      <c r="EA49" s="151">
        <v>432.14442857142853</v>
      </c>
      <c r="EB49" s="151">
        <v>432.14442857142853</v>
      </c>
      <c r="EC49" s="151">
        <v>432.14442857142853</v>
      </c>
      <c r="ED49" s="151">
        <v>432.14442857142853</v>
      </c>
      <c r="EE49" s="151">
        <v>432.14442857142853</v>
      </c>
      <c r="EF49" s="151">
        <v>432.14442857142853</v>
      </c>
      <c r="EG49" s="151">
        <v>432.14442857142853</v>
      </c>
      <c r="EH49" s="151">
        <v>432.14442857142853</v>
      </c>
      <c r="EI49" s="151">
        <v>432.14442857142853</v>
      </c>
      <c r="EJ49" s="151">
        <v>432.14442857142853</v>
      </c>
      <c r="EK49" s="151">
        <v>432.14442857142853</v>
      </c>
      <c r="EL49" s="151">
        <v>432.14442857142853</v>
      </c>
      <c r="EM49" s="151">
        <v>44.423238461538467</v>
      </c>
      <c r="EN49" s="326">
        <v>25.794138461538466</v>
      </c>
      <c r="EO49" s="325">
        <f t="shared" si="5"/>
        <v>267.01270596000001</v>
      </c>
      <c r="EP49" s="151">
        <f t="shared" ref="EP49:FU49" si="85">IFERROR(IF(EP$25-$C49&lt;0,0,VLOOKUP((ROUNDDOWN((EP$25-$C49)/365+1,0)),$C$8:$E$16,3,0))*$E45*$D$20,0)</f>
        <v>636.72260652</v>
      </c>
      <c r="EQ49" s="151">
        <f t="shared" si="85"/>
        <v>636.72260652</v>
      </c>
      <c r="ER49" s="151">
        <f t="shared" si="85"/>
        <v>636.72260652</v>
      </c>
      <c r="ES49" s="151">
        <f t="shared" si="85"/>
        <v>636.72260652</v>
      </c>
      <c r="ET49" s="151">
        <f t="shared" si="85"/>
        <v>636.72260652</v>
      </c>
      <c r="EU49" s="151">
        <f t="shared" si="85"/>
        <v>636.72260652</v>
      </c>
      <c r="EV49" s="151">
        <f t="shared" si="85"/>
        <v>636.72260652</v>
      </c>
      <c r="EW49" s="151">
        <f t="shared" si="85"/>
        <v>636.72260652</v>
      </c>
      <c r="EX49" s="151">
        <f t="shared" si="85"/>
        <v>636.72260652</v>
      </c>
      <c r="EY49" s="151">
        <f t="shared" si="85"/>
        <v>636.72260652</v>
      </c>
      <c r="EZ49" s="151">
        <f t="shared" si="85"/>
        <v>363.65477148000002</v>
      </c>
      <c r="FA49" s="151">
        <f t="shared" si="85"/>
        <v>363.65477148000002</v>
      </c>
      <c r="FB49" s="151">
        <f t="shared" si="85"/>
        <v>363.65477148000002</v>
      </c>
      <c r="FC49" s="151">
        <f t="shared" si="85"/>
        <v>363.65477148000002</v>
      </c>
      <c r="FD49" s="151">
        <f t="shared" si="85"/>
        <v>363.65477148000002</v>
      </c>
      <c r="FE49" s="151">
        <f t="shared" si="85"/>
        <v>363.65477148000002</v>
      </c>
      <c r="FF49" s="151">
        <f t="shared" si="85"/>
        <v>363.65477148000002</v>
      </c>
      <c r="FG49" s="151">
        <f t="shared" si="85"/>
        <v>363.65477148000002</v>
      </c>
      <c r="FH49" s="151">
        <f t="shared" si="85"/>
        <v>363.65477148000002</v>
      </c>
      <c r="FI49" s="151">
        <f t="shared" si="85"/>
        <v>363.65477148000002</v>
      </c>
      <c r="FJ49" s="151">
        <f t="shared" si="85"/>
        <v>363.65477148000002</v>
      </c>
      <c r="FK49" s="151">
        <f t="shared" si="85"/>
        <v>363.65477148000002</v>
      </c>
      <c r="FL49" s="151">
        <f t="shared" si="85"/>
        <v>90.687476880000006</v>
      </c>
      <c r="FM49" s="210">
        <f t="shared" si="85"/>
        <v>90.687476880000006</v>
      </c>
      <c r="FN49" s="151">
        <f t="shared" si="85"/>
        <v>90.687476880000006</v>
      </c>
      <c r="FO49" s="151">
        <f t="shared" si="85"/>
        <v>90.687476880000006</v>
      </c>
      <c r="FP49" s="151">
        <f t="shared" si="85"/>
        <v>90.687476880000006</v>
      </c>
      <c r="FQ49" s="151">
        <f t="shared" si="85"/>
        <v>90.687476880000006</v>
      </c>
      <c r="FR49" s="151">
        <f t="shared" si="85"/>
        <v>90.687476880000006</v>
      </c>
      <c r="FS49" s="151">
        <f t="shared" si="85"/>
        <v>90.687476880000006</v>
      </c>
      <c r="FT49" s="151">
        <f t="shared" si="85"/>
        <v>90.687476880000006</v>
      </c>
      <c r="FU49" s="151">
        <f t="shared" si="85"/>
        <v>90.687476880000006</v>
      </c>
      <c r="FV49" s="151">
        <f t="shared" ref="FV49:GY49" si="86">IFERROR(IF(FV$25-$C49&lt;0,0,VLOOKUP((ROUNDDOWN((FV$25-$C49)/365+1,0)),$C$8:$E$16,3,0))*$E45*$D$20,0)</f>
        <v>90.687476880000006</v>
      </c>
      <c r="FW49" s="151">
        <f t="shared" si="86"/>
        <v>90.687476880000006</v>
      </c>
      <c r="FX49" s="151">
        <f t="shared" si="86"/>
        <v>0</v>
      </c>
      <c r="FY49" s="151">
        <f t="shared" si="86"/>
        <v>0</v>
      </c>
      <c r="FZ49" s="151">
        <f t="shared" si="86"/>
        <v>0</v>
      </c>
      <c r="GA49" s="151">
        <f t="shared" si="86"/>
        <v>0</v>
      </c>
      <c r="GB49" s="151">
        <f t="shared" si="86"/>
        <v>0</v>
      </c>
      <c r="GC49" s="151">
        <f t="shared" si="86"/>
        <v>0</v>
      </c>
      <c r="GD49" s="151">
        <f t="shared" si="86"/>
        <v>0</v>
      </c>
      <c r="GE49" s="151">
        <f t="shared" si="86"/>
        <v>0</v>
      </c>
      <c r="GF49" s="151">
        <f t="shared" si="86"/>
        <v>0</v>
      </c>
      <c r="GG49" s="151">
        <f t="shared" si="86"/>
        <v>0</v>
      </c>
      <c r="GH49" s="151">
        <f t="shared" si="86"/>
        <v>0</v>
      </c>
      <c r="GI49" s="151">
        <f t="shared" si="86"/>
        <v>0</v>
      </c>
      <c r="GJ49" s="151">
        <f t="shared" si="86"/>
        <v>0</v>
      </c>
      <c r="GK49" s="151">
        <f t="shared" si="86"/>
        <v>0</v>
      </c>
      <c r="GL49" s="307">
        <f t="shared" si="86"/>
        <v>0</v>
      </c>
      <c r="GM49" s="151">
        <f t="shared" si="86"/>
        <v>0</v>
      </c>
      <c r="GN49" s="151">
        <f t="shared" si="86"/>
        <v>0</v>
      </c>
      <c r="GO49" s="151">
        <f t="shared" si="86"/>
        <v>0</v>
      </c>
      <c r="GP49" s="151">
        <f t="shared" si="86"/>
        <v>0</v>
      </c>
      <c r="GQ49" s="151">
        <f t="shared" si="86"/>
        <v>0</v>
      </c>
      <c r="GR49" s="151">
        <f t="shared" si="86"/>
        <v>0</v>
      </c>
      <c r="GS49" s="151">
        <f t="shared" si="86"/>
        <v>0</v>
      </c>
      <c r="GT49" s="151">
        <f t="shared" si="86"/>
        <v>0</v>
      </c>
      <c r="GU49" s="151">
        <f t="shared" si="86"/>
        <v>0</v>
      </c>
      <c r="GV49" s="151">
        <f t="shared" si="86"/>
        <v>0</v>
      </c>
      <c r="GW49" s="151">
        <f t="shared" si="86"/>
        <v>0</v>
      </c>
      <c r="GX49" s="151">
        <f t="shared" si="86"/>
        <v>0</v>
      </c>
      <c r="GY49" s="151">
        <f t="shared" si="86"/>
        <v>0</v>
      </c>
    </row>
    <row r="50" spans="2:207" x14ac:dyDescent="0.25">
      <c r="C50" s="140">
        <v>41609</v>
      </c>
      <c r="D50" s="140">
        <f t="shared" si="2"/>
        <v>41639</v>
      </c>
      <c r="E50" s="52">
        <v>2596</v>
      </c>
      <c r="F50" s="174">
        <v>5.0114396996749067</v>
      </c>
      <c r="G50" s="151">
        <v>11.950356206917085</v>
      </c>
      <c r="H50" s="151">
        <v>11.950356206917085</v>
      </c>
      <c r="I50" s="151">
        <v>11.950356206917085</v>
      </c>
      <c r="J50" s="151">
        <v>11.950356206917085</v>
      </c>
      <c r="K50" s="151">
        <v>11.950356206917085</v>
      </c>
      <c r="L50" s="151">
        <v>11.950356206917085</v>
      </c>
      <c r="M50" s="151">
        <v>11.950356206917085</v>
      </c>
      <c r="N50" s="151">
        <v>11.950356206917085</v>
      </c>
      <c r="O50" s="151">
        <v>11.950356206917085</v>
      </c>
      <c r="P50" s="151">
        <v>11.950356206917085</v>
      </c>
      <c r="Q50" s="151">
        <v>11.950356206917085</v>
      </c>
      <c r="R50" s="151">
        <v>10.958776471468587</v>
      </c>
      <c r="S50" s="151">
        <v>10.958776471468587</v>
      </c>
      <c r="T50" s="151">
        <v>10.958776471468587</v>
      </c>
      <c r="U50" s="151">
        <v>10.958776471468587</v>
      </c>
      <c r="V50" s="151">
        <v>10.958776471468587</v>
      </c>
      <c r="W50" s="151">
        <v>10.958776471468587</v>
      </c>
      <c r="X50" s="151">
        <v>10.958776471468587</v>
      </c>
      <c r="Y50" s="151">
        <v>10.958776471468587</v>
      </c>
      <c r="Z50" s="151">
        <v>10.958776471468587</v>
      </c>
      <c r="AA50" s="151">
        <v>10.958776471468587</v>
      </c>
      <c r="AB50" s="151">
        <v>10.958776471468587</v>
      </c>
      <c r="AC50" s="151">
        <v>10.958776471468587</v>
      </c>
      <c r="AD50" s="151">
        <v>7.2815790508096923</v>
      </c>
      <c r="AE50" s="151">
        <v>7.2815790508096923</v>
      </c>
      <c r="AF50" s="151">
        <v>7.2815790508096923</v>
      </c>
      <c r="AG50" s="151">
        <v>7.2815790508096923</v>
      </c>
      <c r="AH50" s="151">
        <v>7.2815790508096923</v>
      </c>
      <c r="AI50" s="151">
        <v>7.2815790508096923</v>
      </c>
      <c r="AJ50" s="151">
        <v>7.2815790508096923</v>
      </c>
      <c r="AK50" s="151">
        <v>7.2815790508096923</v>
      </c>
      <c r="AL50" s="151">
        <v>7.2815790508096923</v>
      </c>
      <c r="AM50" s="151">
        <v>7.2815790508096923</v>
      </c>
      <c r="AN50" s="151">
        <v>7.2815790508096923</v>
      </c>
      <c r="AO50" s="210">
        <v>7.2815790508096923</v>
      </c>
      <c r="AP50" s="262">
        <v>0.4346279758277114</v>
      </c>
      <c r="AQ50" s="268">
        <f t="shared" si="8"/>
        <v>4.854017103372021</v>
      </c>
      <c r="AR50" s="265">
        <f t="shared" ref="AR50:BW50" si="87">IFERROR(IF(AR$25-$C50&lt;0,0,VLOOKUP((ROUNDDOWN((AR$25-$C50)/365+1,0)),$C$8:$E$16,3,0))*$E46*$D$3,0)</f>
        <v>11.574963861887127</v>
      </c>
      <c r="AS50" s="265">
        <f t="shared" si="87"/>
        <v>11.574963861887127</v>
      </c>
      <c r="AT50" s="265">
        <f t="shared" si="87"/>
        <v>11.574963861887127</v>
      </c>
      <c r="AU50" s="265">
        <f t="shared" si="87"/>
        <v>11.574963861887127</v>
      </c>
      <c r="AV50" s="265">
        <f t="shared" si="87"/>
        <v>11.574963861887127</v>
      </c>
      <c r="AW50" s="265">
        <f t="shared" si="87"/>
        <v>11.574963861887127</v>
      </c>
      <c r="AX50" s="265">
        <f t="shared" si="87"/>
        <v>11.574963861887127</v>
      </c>
      <c r="AY50" s="265">
        <f t="shared" si="87"/>
        <v>11.574963861887127</v>
      </c>
      <c r="AZ50" s="265">
        <f t="shared" si="87"/>
        <v>11.574963861887127</v>
      </c>
      <c r="BA50" s="265">
        <f t="shared" si="87"/>
        <v>11.574963861887127</v>
      </c>
      <c r="BB50" s="265">
        <f t="shared" si="87"/>
        <v>11.574963861887127</v>
      </c>
      <c r="BC50" s="265">
        <f t="shared" si="87"/>
        <v>6.6108707229505352</v>
      </c>
      <c r="BD50" s="265">
        <f t="shared" si="87"/>
        <v>6.6108707229505352</v>
      </c>
      <c r="BE50" s="265">
        <f t="shared" si="87"/>
        <v>6.6108707229505352</v>
      </c>
      <c r="BF50" s="265">
        <f t="shared" si="87"/>
        <v>6.6108707229505352</v>
      </c>
      <c r="BG50" s="265">
        <f t="shared" si="87"/>
        <v>6.6108707229505352</v>
      </c>
      <c r="BH50" s="265">
        <f t="shared" si="87"/>
        <v>6.6108707229505352</v>
      </c>
      <c r="BI50" s="265">
        <f t="shared" si="87"/>
        <v>6.6108707229505352</v>
      </c>
      <c r="BJ50" s="265">
        <f t="shared" si="87"/>
        <v>6.6108707229505352</v>
      </c>
      <c r="BK50" s="265">
        <f t="shared" si="87"/>
        <v>6.6108707229505352</v>
      </c>
      <c r="BL50" s="265">
        <f t="shared" si="87"/>
        <v>6.6108707229505352</v>
      </c>
      <c r="BM50" s="265">
        <f t="shared" si="87"/>
        <v>6.6108707229505352</v>
      </c>
      <c r="BN50" s="265">
        <f t="shared" si="87"/>
        <v>6.6108707229505352</v>
      </c>
      <c r="BO50" s="269">
        <f t="shared" si="51"/>
        <v>0.95725469385451212</v>
      </c>
      <c r="BP50" s="232">
        <f t="shared" si="87"/>
        <v>1.6486053060827708</v>
      </c>
      <c r="BQ50" s="232">
        <f t="shared" si="87"/>
        <v>1.6486053060827708</v>
      </c>
      <c r="BR50" s="232">
        <f t="shared" si="87"/>
        <v>1.6486053060827708</v>
      </c>
      <c r="BS50" s="232">
        <f t="shared" si="87"/>
        <v>1.6486053060827708</v>
      </c>
      <c r="BT50" s="232">
        <f t="shared" si="87"/>
        <v>1.6486053060827708</v>
      </c>
      <c r="BU50" s="232">
        <f t="shared" si="87"/>
        <v>1.6486053060827708</v>
      </c>
      <c r="BV50" s="232">
        <f t="shared" si="87"/>
        <v>1.6486053060827708</v>
      </c>
      <c r="BW50" s="232">
        <f t="shared" si="87"/>
        <v>1.6486053060827708</v>
      </c>
      <c r="BX50" s="232">
        <f t="shared" ref="BX50:DA50" si="88">IFERROR(IF(BX$25-$C50&lt;0,0,VLOOKUP((ROUNDDOWN((BX$25-$C50)/365+1,0)),$C$8:$E$16,3,0))*$E46*$D$3,0)</f>
        <v>1.6486053060827708</v>
      </c>
      <c r="BY50" s="232">
        <f t="shared" si="88"/>
        <v>1.6486053060827708</v>
      </c>
      <c r="BZ50" s="232">
        <f t="shared" si="88"/>
        <v>1.6486053060827708</v>
      </c>
      <c r="CA50" s="232">
        <f t="shared" si="88"/>
        <v>0</v>
      </c>
      <c r="CB50" s="232">
        <f t="shared" si="88"/>
        <v>0</v>
      </c>
      <c r="CC50" s="232">
        <f t="shared" si="88"/>
        <v>0</v>
      </c>
      <c r="CD50" s="232">
        <f t="shared" si="88"/>
        <v>0</v>
      </c>
      <c r="CE50" s="232">
        <f t="shared" si="88"/>
        <v>0</v>
      </c>
      <c r="CF50" s="232">
        <f t="shared" si="88"/>
        <v>0</v>
      </c>
      <c r="CG50" s="232">
        <f t="shared" si="88"/>
        <v>0</v>
      </c>
      <c r="CH50" s="232">
        <f t="shared" si="88"/>
        <v>0</v>
      </c>
      <c r="CI50" s="232">
        <f t="shared" si="88"/>
        <v>0</v>
      </c>
      <c r="CJ50" s="232">
        <f t="shared" si="88"/>
        <v>0</v>
      </c>
      <c r="CK50" s="232">
        <f t="shared" si="88"/>
        <v>0</v>
      </c>
      <c r="CL50" s="232">
        <f t="shared" si="88"/>
        <v>0</v>
      </c>
      <c r="CM50" s="232">
        <f t="shared" si="88"/>
        <v>0</v>
      </c>
      <c r="CN50" s="232">
        <f t="shared" si="88"/>
        <v>0</v>
      </c>
      <c r="CO50" s="232">
        <f t="shared" si="88"/>
        <v>0</v>
      </c>
      <c r="CP50" s="232">
        <f t="shared" si="88"/>
        <v>0</v>
      </c>
      <c r="CQ50" s="232">
        <f t="shared" si="88"/>
        <v>0</v>
      </c>
      <c r="CR50" s="232">
        <f t="shared" si="88"/>
        <v>0</v>
      </c>
      <c r="CS50" s="232">
        <f t="shared" si="88"/>
        <v>0</v>
      </c>
      <c r="CT50" s="232">
        <f t="shared" si="88"/>
        <v>0</v>
      </c>
      <c r="CU50" s="232">
        <f t="shared" si="88"/>
        <v>0</v>
      </c>
      <c r="CV50" s="232">
        <f t="shared" si="88"/>
        <v>0</v>
      </c>
      <c r="CW50" s="232">
        <f t="shared" si="88"/>
        <v>0</v>
      </c>
      <c r="CX50" s="232">
        <f t="shared" si="88"/>
        <v>0</v>
      </c>
      <c r="CY50" s="232">
        <f t="shared" si="88"/>
        <v>0</v>
      </c>
      <c r="CZ50" s="232">
        <f t="shared" si="88"/>
        <v>0</v>
      </c>
      <c r="DA50" s="232">
        <f t="shared" si="88"/>
        <v>0</v>
      </c>
      <c r="DD50" s="325">
        <v>491.53540084033619</v>
      </c>
      <c r="DE50" s="151">
        <v>491.53540084033619</v>
      </c>
      <c r="DF50" s="151">
        <v>491.53540084033619</v>
      </c>
      <c r="DG50" s="151">
        <v>491.53540084033619</v>
      </c>
      <c r="DH50" s="151">
        <v>491.53540084033619</v>
      </c>
      <c r="DI50" s="151">
        <v>491.53540084033619</v>
      </c>
      <c r="DJ50" s="151">
        <v>491.53540084033619</v>
      </c>
      <c r="DK50" s="151">
        <v>491.53540084033619</v>
      </c>
      <c r="DL50" s="151">
        <v>491.53540084033619</v>
      </c>
      <c r="DM50" s="151">
        <v>491.53540084033619</v>
      </c>
      <c r="DN50" s="151">
        <v>491.53540084033619</v>
      </c>
      <c r="DO50" s="151">
        <v>491.53540084033619</v>
      </c>
      <c r="DP50" s="151">
        <v>450.75029499999999</v>
      </c>
      <c r="DQ50" s="151">
        <v>450.75029499999999</v>
      </c>
      <c r="DR50" s="151">
        <v>450.75029499999999</v>
      </c>
      <c r="DS50" s="151">
        <v>450.75029499999999</v>
      </c>
      <c r="DT50" s="151">
        <v>450.75029499999999</v>
      </c>
      <c r="DU50" s="151">
        <v>450.75029499999999</v>
      </c>
      <c r="DV50" s="151">
        <v>450.75029499999999</v>
      </c>
      <c r="DW50" s="151">
        <v>450.75029499999999</v>
      </c>
      <c r="DX50" s="151">
        <v>450.75029499999999</v>
      </c>
      <c r="DY50" s="151">
        <v>450.75029499999999</v>
      </c>
      <c r="DZ50" s="151">
        <v>450.75029499999999</v>
      </c>
      <c r="EA50" s="151">
        <v>450.75029499999999</v>
      </c>
      <c r="EB50" s="151">
        <v>299.50185714285709</v>
      </c>
      <c r="EC50" s="151">
        <v>299.50185714285709</v>
      </c>
      <c r="ED50" s="151">
        <v>299.50185714285709</v>
      </c>
      <c r="EE50" s="151">
        <v>299.50185714285709</v>
      </c>
      <c r="EF50" s="151">
        <v>299.50185714285709</v>
      </c>
      <c r="EG50" s="151">
        <v>299.50185714285709</v>
      </c>
      <c r="EH50" s="151">
        <v>299.50185714285709</v>
      </c>
      <c r="EI50" s="151">
        <v>299.50185714285709</v>
      </c>
      <c r="EJ50" s="151">
        <v>299.50185714285709</v>
      </c>
      <c r="EK50" s="151">
        <v>299.50185714285709</v>
      </c>
      <c r="EL50" s="151">
        <v>299.50185714285709</v>
      </c>
      <c r="EM50" s="151">
        <v>299.50185714285709</v>
      </c>
      <c r="EN50" s="326">
        <v>17.876876020753443</v>
      </c>
      <c r="EO50" s="325">
        <f t="shared" si="5"/>
        <v>185.05572680903228</v>
      </c>
      <c r="EP50" s="151">
        <f t="shared" ref="EP50:FU50" si="89">IFERROR(IF(EP$25-$C50&lt;0,0,VLOOKUP((ROUNDDOWN((EP$25-$C50)/365+1,0)),$C$8:$E$16,3,0))*$E46*$D$20,0)</f>
        <v>441.28673316000004</v>
      </c>
      <c r="EQ50" s="151">
        <f t="shared" si="89"/>
        <v>441.28673316000004</v>
      </c>
      <c r="ER50" s="151">
        <f t="shared" si="89"/>
        <v>441.28673316000004</v>
      </c>
      <c r="ES50" s="151">
        <f t="shared" si="89"/>
        <v>441.28673316000004</v>
      </c>
      <c r="ET50" s="151">
        <f t="shared" si="89"/>
        <v>441.28673316000004</v>
      </c>
      <c r="EU50" s="151">
        <f t="shared" si="89"/>
        <v>441.28673316000004</v>
      </c>
      <c r="EV50" s="151">
        <f t="shared" si="89"/>
        <v>441.28673316000004</v>
      </c>
      <c r="EW50" s="151">
        <f t="shared" si="89"/>
        <v>441.28673316000004</v>
      </c>
      <c r="EX50" s="151">
        <f t="shared" si="89"/>
        <v>441.28673316000004</v>
      </c>
      <c r="EY50" s="151">
        <f t="shared" si="89"/>
        <v>441.28673316000004</v>
      </c>
      <c r="EZ50" s="151">
        <f t="shared" si="89"/>
        <v>441.28673316000004</v>
      </c>
      <c r="FA50" s="151">
        <f t="shared" si="89"/>
        <v>252.03444084000003</v>
      </c>
      <c r="FB50" s="151">
        <f t="shared" si="89"/>
        <v>252.03444084000003</v>
      </c>
      <c r="FC50" s="151">
        <f t="shared" si="89"/>
        <v>252.03444084000003</v>
      </c>
      <c r="FD50" s="151">
        <f t="shared" si="89"/>
        <v>252.03444084000003</v>
      </c>
      <c r="FE50" s="151">
        <f t="shared" si="89"/>
        <v>252.03444084000003</v>
      </c>
      <c r="FF50" s="151">
        <f t="shared" si="89"/>
        <v>252.03444084000003</v>
      </c>
      <c r="FG50" s="151">
        <f t="shared" si="89"/>
        <v>252.03444084000003</v>
      </c>
      <c r="FH50" s="151">
        <f t="shared" si="89"/>
        <v>252.03444084000003</v>
      </c>
      <c r="FI50" s="151">
        <f t="shared" si="89"/>
        <v>252.03444084000003</v>
      </c>
      <c r="FJ50" s="151">
        <f t="shared" si="89"/>
        <v>252.03444084000003</v>
      </c>
      <c r="FK50" s="151">
        <f t="shared" si="89"/>
        <v>252.03444084000003</v>
      </c>
      <c r="FL50" s="151">
        <f t="shared" si="89"/>
        <v>252.03444084000003</v>
      </c>
      <c r="FM50" s="210">
        <f t="shared" si="89"/>
        <v>62.851829039999998</v>
      </c>
      <c r="FN50" s="151">
        <f t="shared" si="89"/>
        <v>62.851829039999998</v>
      </c>
      <c r="FO50" s="151">
        <f t="shared" si="89"/>
        <v>62.851829039999998</v>
      </c>
      <c r="FP50" s="151">
        <f t="shared" si="89"/>
        <v>62.851829039999998</v>
      </c>
      <c r="FQ50" s="151">
        <f t="shared" si="89"/>
        <v>62.851829039999998</v>
      </c>
      <c r="FR50" s="151">
        <f t="shared" si="89"/>
        <v>62.851829039999998</v>
      </c>
      <c r="FS50" s="151">
        <f t="shared" si="89"/>
        <v>62.851829039999998</v>
      </c>
      <c r="FT50" s="151">
        <f t="shared" si="89"/>
        <v>62.851829039999998</v>
      </c>
      <c r="FU50" s="151">
        <f t="shared" si="89"/>
        <v>62.851829039999998</v>
      </c>
      <c r="FV50" s="151">
        <f t="shared" ref="FV50:GY50" si="90">IFERROR(IF(FV$25-$C50&lt;0,0,VLOOKUP((ROUNDDOWN((FV$25-$C50)/365+1,0)),$C$8:$E$16,3,0))*$E46*$D$20,0)</f>
        <v>62.851829039999998</v>
      </c>
      <c r="FW50" s="151">
        <f t="shared" si="90"/>
        <v>62.851829039999998</v>
      </c>
      <c r="FX50" s="151">
        <f t="shared" si="90"/>
        <v>62.851829039999998</v>
      </c>
      <c r="FY50" s="151">
        <f t="shared" si="90"/>
        <v>0</v>
      </c>
      <c r="FZ50" s="151">
        <f t="shared" si="90"/>
        <v>0</v>
      </c>
      <c r="GA50" s="151">
        <f t="shared" si="90"/>
        <v>0</v>
      </c>
      <c r="GB50" s="151">
        <f t="shared" si="90"/>
        <v>0</v>
      </c>
      <c r="GC50" s="151">
        <f t="shared" si="90"/>
        <v>0</v>
      </c>
      <c r="GD50" s="151">
        <f t="shared" si="90"/>
        <v>0</v>
      </c>
      <c r="GE50" s="151">
        <f t="shared" si="90"/>
        <v>0</v>
      </c>
      <c r="GF50" s="151">
        <f t="shared" si="90"/>
        <v>0</v>
      </c>
      <c r="GG50" s="151">
        <f t="shared" si="90"/>
        <v>0</v>
      </c>
      <c r="GH50" s="151">
        <f t="shared" si="90"/>
        <v>0</v>
      </c>
      <c r="GI50" s="151">
        <f t="shared" si="90"/>
        <v>0</v>
      </c>
      <c r="GJ50" s="151">
        <f t="shared" si="90"/>
        <v>0</v>
      </c>
      <c r="GK50" s="151">
        <f t="shared" si="90"/>
        <v>0</v>
      </c>
      <c r="GL50" s="307">
        <f t="shared" si="90"/>
        <v>0</v>
      </c>
      <c r="GM50" s="151">
        <f t="shared" si="90"/>
        <v>0</v>
      </c>
      <c r="GN50" s="151">
        <f t="shared" si="90"/>
        <v>0</v>
      </c>
      <c r="GO50" s="151">
        <f t="shared" si="90"/>
        <v>0</v>
      </c>
      <c r="GP50" s="151">
        <f t="shared" si="90"/>
        <v>0</v>
      </c>
      <c r="GQ50" s="151">
        <f t="shared" si="90"/>
        <v>0</v>
      </c>
      <c r="GR50" s="151">
        <f t="shared" si="90"/>
        <v>0</v>
      </c>
      <c r="GS50" s="151">
        <f t="shared" si="90"/>
        <v>0</v>
      </c>
      <c r="GT50" s="151">
        <f t="shared" si="90"/>
        <v>0</v>
      </c>
      <c r="GU50" s="151">
        <f t="shared" si="90"/>
        <v>0</v>
      </c>
      <c r="GV50" s="151">
        <f t="shared" si="90"/>
        <v>0</v>
      </c>
      <c r="GW50" s="151">
        <f t="shared" si="90"/>
        <v>0</v>
      </c>
      <c r="GX50" s="151">
        <f t="shared" si="90"/>
        <v>0</v>
      </c>
      <c r="GY50" s="151">
        <f t="shared" si="90"/>
        <v>0</v>
      </c>
    </row>
    <row r="51" spans="2:207" x14ac:dyDescent="0.25">
      <c r="C51" s="140">
        <v>41640</v>
      </c>
      <c r="D51" s="140">
        <f t="shared" si="2"/>
        <v>41670</v>
      </c>
      <c r="E51" s="52">
        <v>500</v>
      </c>
      <c r="F51" s="174">
        <v>5.1354606517615986</v>
      </c>
      <c r="G51" s="151">
        <v>9.8097423306427967</v>
      </c>
      <c r="H51" s="151">
        <v>9.8097423306427967</v>
      </c>
      <c r="I51" s="151">
        <v>9.8097423306427967</v>
      </c>
      <c r="J51" s="151">
        <v>9.8097423306427967</v>
      </c>
      <c r="K51" s="151">
        <v>9.8097423306427967</v>
      </c>
      <c r="L51" s="151">
        <v>9.8097423306427967</v>
      </c>
      <c r="M51" s="151">
        <v>9.8097423306427967</v>
      </c>
      <c r="N51" s="151">
        <v>9.8097423306427967</v>
      </c>
      <c r="O51" s="151">
        <v>9.8097423306427967</v>
      </c>
      <c r="P51" s="151">
        <v>9.8097423306427967</v>
      </c>
      <c r="Q51" s="151">
        <v>9.8097423306427967</v>
      </c>
      <c r="R51" s="151">
        <v>9.8097423306427967</v>
      </c>
      <c r="S51" s="151">
        <v>8.9957798397668807</v>
      </c>
      <c r="T51" s="151">
        <v>8.9957798397668807</v>
      </c>
      <c r="U51" s="151">
        <v>8.9957798397668807</v>
      </c>
      <c r="V51" s="151">
        <v>8.9957798397668807</v>
      </c>
      <c r="W51" s="151">
        <v>8.9957798397668807</v>
      </c>
      <c r="X51" s="151">
        <v>8.9957798397668807</v>
      </c>
      <c r="Y51" s="151">
        <v>8.9957798397668807</v>
      </c>
      <c r="Z51" s="151">
        <v>8.9957798397668807</v>
      </c>
      <c r="AA51" s="151">
        <v>8.9957798397668807</v>
      </c>
      <c r="AB51" s="151">
        <v>8.9957798397668807</v>
      </c>
      <c r="AC51" s="151">
        <v>8.9957798397668807</v>
      </c>
      <c r="AD51" s="151">
        <v>8.9957798397668807</v>
      </c>
      <c r="AE51" s="151">
        <v>5.9772623520045709</v>
      </c>
      <c r="AF51" s="151">
        <v>5.9772623520045709</v>
      </c>
      <c r="AG51" s="151">
        <v>5.9772623520045709</v>
      </c>
      <c r="AH51" s="151">
        <v>5.9772623520045709</v>
      </c>
      <c r="AI51" s="151">
        <v>5.9772623520045709</v>
      </c>
      <c r="AJ51" s="151">
        <v>5.9772623520045709</v>
      </c>
      <c r="AK51" s="151">
        <v>5.9772623520045709</v>
      </c>
      <c r="AL51" s="151">
        <v>5.9772623520045709</v>
      </c>
      <c r="AM51" s="151">
        <v>5.9772623520045709</v>
      </c>
      <c r="AN51" s="151">
        <v>5.9772623520045709</v>
      </c>
      <c r="AO51" s="210">
        <v>5.9772623520045709</v>
      </c>
      <c r="AP51" s="262">
        <v>3.4706684624542667</v>
      </c>
      <c r="AQ51" s="268">
        <f t="shared" si="8"/>
        <v>4.2934615887373946</v>
      </c>
      <c r="AR51" s="265">
        <f t="shared" ref="AR51:BW51" si="91">IFERROR(IF(AR$25-$C51&lt;0,0,VLOOKUP((ROUNDDOWN((AR$25-$C51)/365+1,0)),$C$8:$E$16,3,0))*$E47*$D$3,0)</f>
        <v>9.5015923379665832</v>
      </c>
      <c r="AS51" s="265">
        <f t="shared" si="91"/>
        <v>9.5015923379665832</v>
      </c>
      <c r="AT51" s="265">
        <f t="shared" si="91"/>
        <v>9.5015923379665832</v>
      </c>
      <c r="AU51" s="265">
        <f t="shared" si="91"/>
        <v>9.5015923379665832</v>
      </c>
      <c r="AV51" s="265">
        <f t="shared" si="91"/>
        <v>9.5015923379665832</v>
      </c>
      <c r="AW51" s="265">
        <f t="shared" si="91"/>
        <v>9.5015923379665832</v>
      </c>
      <c r="AX51" s="265">
        <f t="shared" si="91"/>
        <v>9.5015923379665832</v>
      </c>
      <c r="AY51" s="265">
        <f t="shared" si="91"/>
        <v>9.5015923379665832</v>
      </c>
      <c r="AZ51" s="265">
        <f t="shared" si="91"/>
        <v>9.5015923379665832</v>
      </c>
      <c r="BA51" s="265">
        <f t="shared" si="91"/>
        <v>9.5015923379665832</v>
      </c>
      <c r="BB51" s="265">
        <f t="shared" si="91"/>
        <v>9.5015923379665832</v>
      </c>
      <c r="BC51" s="265">
        <f t="shared" si="91"/>
        <v>9.5015923379665832</v>
      </c>
      <c r="BD51" s="265">
        <f t="shared" si="91"/>
        <v>5.426695008120185</v>
      </c>
      <c r="BE51" s="265">
        <f t="shared" si="91"/>
        <v>5.426695008120185</v>
      </c>
      <c r="BF51" s="265">
        <f t="shared" si="91"/>
        <v>5.426695008120185</v>
      </c>
      <c r="BG51" s="265">
        <f t="shared" si="91"/>
        <v>5.426695008120185</v>
      </c>
      <c r="BH51" s="265">
        <f t="shared" si="91"/>
        <v>5.426695008120185</v>
      </c>
      <c r="BI51" s="265">
        <f t="shared" si="91"/>
        <v>5.426695008120185</v>
      </c>
      <c r="BJ51" s="265">
        <f t="shared" si="91"/>
        <v>5.426695008120185</v>
      </c>
      <c r="BK51" s="265">
        <f t="shared" si="91"/>
        <v>5.426695008120185</v>
      </c>
      <c r="BL51" s="265">
        <f t="shared" si="91"/>
        <v>5.426695008120185</v>
      </c>
      <c r="BM51" s="265">
        <f t="shared" si="91"/>
        <v>5.426695008120185</v>
      </c>
      <c r="BN51" s="265">
        <f t="shared" si="91"/>
        <v>5.426695008120185</v>
      </c>
      <c r="BO51" s="269">
        <f t="shared" si="51"/>
        <v>3.1509841982633331</v>
      </c>
      <c r="BP51" s="232">
        <f t="shared" si="91"/>
        <v>1.3532980086603281</v>
      </c>
      <c r="BQ51" s="232">
        <f t="shared" si="91"/>
        <v>1.3532980086603281</v>
      </c>
      <c r="BR51" s="232">
        <f t="shared" si="91"/>
        <v>1.3532980086603281</v>
      </c>
      <c r="BS51" s="232">
        <f t="shared" si="91"/>
        <v>1.3532980086603281</v>
      </c>
      <c r="BT51" s="232">
        <f t="shared" si="91"/>
        <v>1.3532980086603281</v>
      </c>
      <c r="BU51" s="232">
        <f t="shared" si="91"/>
        <v>1.3532980086603281</v>
      </c>
      <c r="BV51" s="232">
        <f t="shared" si="91"/>
        <v>1.3532980086603281</v>
      </c>
      <c r="BW51" s="232">
        <f t="shared" si="91"/>
        <v>1.3532980086603281</v>
      </c>
      <c r="BX51" s="232">
        <f t="shared" ref="BX51:DA51" si="92">IFERROR(IF(BX$25-$C51&lt;0,0,VLOOKUP((ROUNDDOWN((BX$25-$C51)/365+1,0)),$C$8:$E$16,3,0))*$E47*$D$3,0)</f>
        <v>1.3532980086603281</v>
      </c>
      <c r="BY51" s="232">
        <f t="shared" si="92"/>
        <v>1.3532980086603281</v>
      </c>
      <c r="BZ51" s="232">
        <f t="shared" si="92"/>
        <v>1.3532980086603281</v>
      </c>
      <c r="CA51" s="232">
        <f t="shared" si="92"/>
        <v>1.3532980086603281</v>
      </c>
      <c r="CB51" s="232">
        <f t="shared" si="92"/>
        <v>0</v>
      </c>
      <c r="CC51" s="232">
        <f t="shared" si="92"/>
        <v>0</v>
      </c>
      <c r="CD51" s="232">
        <f t="shared" si="92"/>
        <v>0</v>
      </c>
      <c r="CE51" s="232">
        <f t="shared" si="92"/>
        <v>0</v>
      </c>
      <c r="CF51" s="232">
        <f t="shared" si="92"/>
        <v>0</v>
      </c>
      <c r="CG51" s="232">
        <f t="shared" si="92"/>
        <v>0</v>
      </c>
      <c r="CH51" s="232">
        <f t="shared" si="92"/>
        <v>0</v>
      </c>
      <c r="CI51" s="232">
        <f t="shared" si="92"/>
        <v>0</v>
      </c>
      <c r="CJ51" s="232">
        <f t="shared" si="92"/>
        <v>0</v>
      </c>
      <c r="CK51" s="232">
        <f t="shared" si="92"/>
        <v>0</v>
      </c>
      <c r="CL51" s="232">
        <f t="shared" si="92"/>
        <v>0</v>
      </c>
      <c r="CM51" s="232">
        <f t="shared" si="92"/>
        <v>0</v>
      </c>
      <c r="CN51" s="232">
        <f t="shared" si="92"/>
        <v>0</v>
      </c>
      <c r="CO51" s="232">
        <f t="shared" si="92"/>
        <v>0</v>
      </c>
      <c r="CP51" s="232">
        <f t="shared" si="92"/>
        <v>0</v>
      </c>
      <c r="CQ51" s="232">
        <f t="shared" si="92"/>
        <v>0</v>
      </c>
      <c r="CR51" s="232">
        <f t="shared" si="92"/>
        <v>0</v>
      </c>
      <c r="CS51" s="232">
        <f t="shared" si="92"/>
        <v>0</v>
      </c>
      <c r="CT51" s="232">
        <f t="shared" si="92"/>
        <v>0</v>
      </c>
      <c r="CU51" s="232">
        <f t="shared" si="92"/>
        <v>0</v>
      </c>
      <c r="CV51" s="232">
        <f t="shared" si="92"/>
        <v>0</v>
      </c>
      <c r="CW51" s="232">
        <f t="shared" si="92"/>
        <v>0</v>
      </c>
      <c r="CX51" s="232">
        <f t="shared" si="92"/>
        <v>0</v>
      </c>
      <c r="CY51" s="232">
        <f t="shared" si="92"/>
        <v>0</v>
      </c>
      <c r="CZ51" s="232">
        <f t="shared" si="92"/>
        <v>0</v>
      </c>
      <c r="DA51" s="232">
        <f t="shared" si="92"/>
        <v>0</v>
      </c>
      <c r="DD51" s="325">
        <v>503.69970731707315</v>
      </c>
      <c r="DE51" s="151">
        <v>403.48886218487394</v>
      </c>
      <c r="DF51" s="151">
        <v>403.48886218487394</v>
      </c>
      <c r="DG51" s="151">
        <v>403.48886218487394</v>
      </c>
      <c r="DH51" s="151">
        <v>403.48886218487394</v>
      </c>
      <c r="DI51" s="151">
        <v>403.48886218487394</v>
      </c>
      <c r="DJ51" s="151">
        <v>403.48886218487394</v>
      </c>
      <c r="DK51" s="151">
        <v>403.48886218487394</v>
      </c>
      <c r="DL51" s="151">
        <v>403.48886218487394</v>
      </c>
      <c r="DM51" s="151">
        <v>403.48886218487394</v>
      </c>
      <c r="DN51" s="151">
        <v>403.48886218487394</v>
      </c>
      <c r="DO51" s="151">
        <v>403.48886218487394</v>
      </c>
      <c r="DP51" s="151">
        <v>403.48886218487394</v>
      </c>
      <c r="DQ51" s="151">
        <v>370.00941</v>
      </c>
      <c r="DR51" s="151">
        <v>370.00941</v>
      </c>
      <c r="DS51" s="151">
        <v>370.00941</v>
      </c>
      <c r="DT51" s="151">
        <v>370.00941</v>
      </c>
      <c r="DU51" s="151">
        <v>370.00941</v>
      </c>
      <c r="DV51" s="151">
        <v>370.00941</v>
      </c>
      <c r="DW51" s="151">
        <v>370.00941</v>
      </c>
      <c r="DX51" s="151">
        <v>370.00941</v>
      </c>
      <c r="DY51" s="151">
        <v>370.00941</v>
      </c>
      <c r="DZ51" s="151">
        <v>370.00941</v>
      </c>
      <c r="EA51" s="151">
        <v>370.00941</v>
      </c>
      <c r="EB51" s="151">
        <v>370.00941</v>
      </c>
      <c r="EC51" s="151">
        <v>245.85342857142854</v>
      </c>
      <c r="ED51" s="151">
        <v>245.85342857142854</v>
      </c>
      <c r="EE51" s="151">
        <v>245.85342857142854</v>
      </c>
      <c r="EF51" s="151">
        <v>245.85342857142854</v>
      </c>
      <c r="EG51" s="151">
        <v>245.85342857142854</v>
      </c>
      <c r="EH51" s="151">
        <v>245.85342857142854</v>
      </c>
      <c r="EI51" s="151">
        <v>245.85342857142854</v>
      </c>
      <c r="EJ51" s="151">
        <v>245.85342857142854</v>
      </c>
      <c r="EK51" s="151">
        <v>245.85342857142854</v>
      </c>
      <c r="EL51" s="151">
        <v>245.85342857142854</v>
      </c>
      <c r="EM51" s="151">
        <v>245.85342857142854</v>
      </c>
      <c r="EN51" s="326">
        <v>142.75360368663593</v>
      </c>
      <c r="EO51" s="325">
        <f t="shared" si="5"/>
        <v>163.68497224258064</v>
      </c>
      <c r="EP51" s="151">
        <f t="shared" ref="EP51:FU51" si="93">IFERROR(IF(EP$25-$C51&lt;0,0,VLOOKUP((ROUNDDOWN((EP$25-$C51)/365+1,0)),$C$8:$E$16,3,0))*$E47*$D$20,0)</f>
        <v>362.24101367999998</v>
      </c>
      <c r="EQ51" s="151">
        <f t="shared" si="93"/>
        <v>362.24101367999998</v>
      </c>
      <c r="ER51" s="151">
        <f t="shared" si="93"/>
        <v>362.24101367999998</v>
      </c>
      <c r="ES51" s="151">
        <f t="shared" si="93"/>
        <v>362.24101367999998</v>
      </c>
      <c r="ET51" s="151">
        <f t="shared" si="93"/>
        <v>362.24101367999998</v>
      </c>
      <c r="EU51" s="151">
        <f t="shared" si="93"/>
        <v>362.24101367999998</v>
      </c>
      <c r="EV51" s="151">
        <f t="shared" si="93"/>
        <v>362.24101367999998</v>
      </c>
      <c r="EW51" s="151">
        <f t="shared" si="93"/>
        <v>362.24101367999998</v>
      </c>
      <c r="EX51" s="151">
        <f t="shared" si="93"/>
        <v>362.24101367999998</v>
      </c>
      <c r="EY51" s="151">
        <f t="shared" si="93"/>
        <v>362.24101367999998</v>
      </c>
      <c r="EZ51" s="151">
        <f t="shared" si="93"/>
        <v>362.24101367999998</v>
      </c>
      <c r="FA51" s="151">
        <f t="shared" si="93"/>
        <v>362.24101367999998</v>
      </c>
      <c r="FB51" s="151">
        <f t="shared" si="93"/>
        <v>206.88863832000001</v>
      </c>
      <c r="FC51" s="151">
        <f t="shared" si="93"/>
        <v>206.88863832000001</v>
      </c>
      <c r="FD51" s="151">
        <f t="shared" si="93"/>
        <v>206.88863832000001</v>
      </c>
      <c r="FE51" s="151">
        <f t="shared" si="93"/>
        <v>206.88863832000001</v>
      </c>
      <c r="FF51" s="151">
        <f t="shared" si="93"/>
        <v>206.88863832000001</v>
      </c>
      <c r="FG51" s="151">
        <f t="shared" si="93"/>
        <v>206.88863832000001</v>
      </c>
      <c r="FH51" s="151">
        <f t="shared" si="93"/>
        <v>206.88863832000001</v>
      </c>
      <c r="FI51" s="151">
        <f t="shared" si="93"/>
        <v>206.88863832000001</v>
      </c>
      <c r="FJ51" s="151">
        <f t="shared" si="93"/>
        <v>206.88863832000001</v>
      </c>
      <c r="FK51" s="151">
        <f t="shared" si="93"/>
        <v>206.88863832000001</v>
      </c>
      <c r="FL51" s="151">
        <f t="shared" si="93"/>
        <v>206.88863832000001</v>
      </c>
      <c r="FM51" s="210">
        <f t="shared" si="93"/>
        <v>206.88863832000001</v>
      </c>
      <c r="FN51" s="151">
        <f t="shared" si="93"/>
        <v>51.593461920000003</v>
      </c>
      <c r="FO51" s="151">
        <f t="shared" si="93"/>
        <v>51.593461920000003</v>
      </c>
      <c r="FP51" s="151">
        <f t="shared" si="93"/>
        <v>51.593461920000003</v>
      </c>
      <c r="FQ51" s="151">
        <f t="shared" si="93"/>
        <v>51.593461920000003</v>
      </c>
      <c r="FR51" s="151">
        <f t="shared" si="93"/>
        <v>51.593461920000003</v>
      </c>
      <c r="FS51" s="151">
        <f t="shared" si="93"/>
        <v>51.593461920000003</v>
      </c>
      <c r="FT51" s="151">
        <f t="shared" si="93"/>
        <v>51.593461920000003</v>
      </c>
      <c r="FU51" s="151">
        <f t="shared" si="93"/>
        <v>51.593461920000003</v>
      </c>
      <c r="FV51" s="151">
        <f t="shared" ref="FV51:GY51" si="94">IFERROR(IF(FV$25-$C51&lt;0,0,VLOOKUP((ROUNDDOWN((FV$25-$C51)/365+1,0)),$C$8:$E$16,3,0))*$E47*$D$20,0)</f>
        <v>51.593461920000003</v>
      </c>
      <c r="FW51" s="151">
        <f t="shared" si="94"/>
        <v>51.593461920000003</v>
      </c>
      <c r="FX51" s="151">
        <f t="shared" si="94"/>
        <v>51.593461920000003</v>
      </c>
      <c r="FY51" s="151">
        <f t="shared" si="94"/>
        <v>51.593461920000003</v>
      </c>
      <c r="FZ51" s="151">
        <f t="shared" si="94"/>
        <v>0</v>
      </c>
      <c r="GA51" s="151">
        <f t="shared" si="94"/>
        <v>0</v>
      </c>
      <c r="GB51" s="151">
        <f t="shared" si="94"/>
        <v>0</v>
      </c>
      <c r="GC51" s="151">
        <f t="shared" si="94"/>
        <v>0</v>
      </c>
      <c r="GD51" s="151">
        <f t="shared" si="94"/>
        <v>0</v>
      </c>
      <c r="GE51" s="151">
        <f t="shared" si="94"/>
        <v>0</v>
      </c>
      <c r="GF51" s="151">
        <f t="shared" si="94"/>
        <v>0</v>
      </c>
      <c r="GG51" s="151">
        <f t="shared" si="94"/>
        <v>0</v>
      </c>
      <c r="GH51" s="151">
        <f t="shared" si="94"/>
        <v>0</v>
      </c>
      <c r="GI51" s="151">
        <f t="shared" si="94"/>
        <v>0</v>
      </c>
      <c r="GJ51" s="151">
        <f t="shared" si="94"/>
        <v>0</v>
      </c>
      <c r="GK51" s="151">
        <f t="shared" si="94"/>
        <v>0</v>
      </c>
      <c r="GL51" s="307">
        <f t="shared" si="94"/>
        <v>0</v>
      </c>
      <c r="GM51" s="151">
        <f t="shared" si="94"/>
        <v>0</v>
      </c>
      <c r="GN51" s="151">
        <f t="shared" si="94"/>
        <v>0</v>
      </c>
      <c r="GO51" s="151">
        <f t="shared" si="94"/>
        <v>0</v>
      </c>
      <c r="GP51" s="151">
        <f t="shared" si="94"/>
        <v>0</v>
      </c>
      <c r="GQ51" s="151">
        <f t="shared" si="94"/>
        <v>0</v>
      </c>
      <c r="GR51" s="151">
        <f t="shared" si="94"/>
        <v>0</v>
      </c>
      <c r="GS51" s="151">
        <f t="shared" si="94"/>
        <v>0</v>
      </c>
      <c r="GT51" s="151">
        <f t="shared" si="94"/>
        <v>0</v>
      </c>
      <c r="GU51" s="151">
        <f t="shared" si="94"/>
        <v>0</v>
      </c>
      <c r="GV51" s="151">
        <f t="shared" si="94"/>
        <v>0</v>
      </c>
      <c r="GW51" s="151">
        <f t="shared" si="94"/>
        <v>0</v>
      </c>
      <c r="GX51" s="151">
        <f t="shared" si="94"/>
        <v>0</v>
      </c>
      <c r="GY51" s="151">
        <f t="shared" si="94"/>
        <v>0</v>
      </c>
    </row>
    <row r="52" spans="2:207" x14ac:dyDescent="0.25">
      <c r="B52" s="540"/>
      <c r="C52" s="140">
        <v>41671</v>
      </c>
      <c r="D52" s="140">
        <f t="shared" si="2"/>
        <v>41698</v>
      </c>
      <c r="E52" s="52">
        <v>2850</v>
      </c>
      <c r="F52" s="174">
        <v>3.5824691144591223</v>
      </c>
      <c r="G52" s="151">
        <v>8.542810965248675</v>
      </c>
      <c r="H52" s="151">
        <v>6.8432223131288241</v>
      </c>
      <c r="I52" s="151">
        <v>6.8432223131288241</v>
      </c>
      <c r="J52" s="151">
        <v>6.8432223131288241</v>
      </c>
      <c r="K52" s="151">
        <v>6.8432223131288241</v>
      </c>
      <c r="L52" s="151">
        <v>6.8432223131288241</v>
      </c>
      <c r="M52" s="151">
        <v>6.8432223131288241</v>
      </c>
      <c r="N52" s="151">
        <v>6.8432223131288241</v>
      </c>
      <c r="O52" s="151">
        <v>6.8432223131288241</v>
      </c>
      <c r="P52" s="151">
        <v>6.8432223131288241</v>
      </c>
      <c r="Q52" s="151">
        <v>6.8432223131288241</v>
      </c>
      <c r="R52" s="151">
        <v>6.8432223131288241</v>
      </c>
      <c r="S52" s="151">
        <v>6.8432223131288241</v>
      </c>
      <c r="T52" s="151">
        <v>6.2754065548889235</v>
      </c>
      <c r="U52" s="151">
        <v>6.2754065548889235</v>
      </c>
      <c r="V52" s="151">
        <v>6.2754065548889235</v>
      </c>
      <c r="W52" s="151">
        <v>6.2754065548889235</v>
      </c>
      <c r="X52" s="151">
        <v>6.2754065548889235</v>
      </c>
      <c r="Y52" s="151">
        <v>6.2754065548889235</v>
      </c>
      <c r="Z52" s="151">
        <v>6.2754065548889235</v>
      </c>
      <c r="AA52" s="151">
        <v>6.2754065548889235</v>
      </c>
      <c r="AB52" s="151">
        <v>6.2754065548889235</v>
      </c>
      <c r="AC52" s="151">
        <v>6.2754065548889235</v>
      </c>
      <c r="AD52" s="151">
        <v>6.2754065548889235</v>
      </c>
      <c r="AE52" s="151">
        <v>6.2754065548889235</v>
      </c>
      <c r="AF52" s="151">
        <v>4.1697053520856624</v>
      </c>
      <c r="AG52" s="151">
        <v>4.1697053520856624</v>
      </c>
      <c r="AH52" s="151">
        <v>4.1697053520856624</v>
      </c>
      <c r="AI52" s="151">
        <v>4.1697053520856624</v>
      </c>
      <c r="AJ52" s="151">
        <v>4.1697053520856624</v>
      </c>
      <c r="AK52" s="151">
        <v>4.1697053520856624</v>
      </c>
      <c r="AL52" s="151">
        <v>4.1697053520856624</v>
      </c>
      <c r="AM52" s="151">
        <v>4.1697053520856624</v>
      </c>
      <c r="AN52" s="151">
        <v>4.1697053520856624</v>
      </c>
      <c r="AO52" s="210">
        <v>4.1697053520856624</v>
      </c>
      <c r="AP52" s="262">
        <v>2.421119236694901</v>
      </c>
      <c r="AQ52" s="268">
        <f t="shared" si="8"/>
        <v>2.9950951976415503</v>
      </c>
      <c r="AR52" s="265">
        <f t="shared" ref="AR52:BW52" si="95">IFERROR(IF(AR$25-$C52&lt;0,0,VLOOKUP((ROUNDDOWN((AR$25-$C52)/365+1,0)),$C$8:$E$16,3,0))*$E48*$D$3,0)</f>
        <v>7.1421500866836967</v>
      </c>
      <c r="AS52" s="265">
        <f t="shared" si="95"/>
        <v>6.6282585725333902</v>
      </c>
      <c r="AT52" s="265">
        <f t="shared" si="95"/>
        <v>6.6282585725333902</v>
      </c>
      <c r="AU52" s="265">
        <f t="shared" si="95"/>
        <v>6.6282585725333902</v>
      </c>
      <c r="AV52" s="265">
        <f t="shared" si="95"/>
        <v>6.6282585725333902</v>
      </c>
      <c r="AW52" s="265">
        <f t="shared" si="95"/>
        <v>6.6282585725333902</v>
      </c>
      <c r="AX52" s="265">
        <f t="shared" si="95"/>
        <v>6.6282585725333902</v>
      </c>
      <c r="AY52" s="265">
        <f t="shared" si="95"/>
        <v>6.6282585725333902</v>
      </c>
      <c r="AZ52" s="265">
        <f t="shared" si="95"/>
        <v>6.6282585725333902</v>
      </c>
      <c r="BA52" s="265">
        <f t="shared" si="95"/>
        <v>6.6282585725333902</v>
      </c>
      <c r="BB52" s="265">
        <f t="shared" si="95"/>
        <v>6.6282585725333902</v>
      </c>
      <c r="BC52" s="265">
        <f t="shared" si="95"/>
        <v>6.6282585725333902</v>
      </c>
      <c r="BD52" s="265">
        <f t="shared" si="95"/>
        <v>6.6282585725333902</v>
      </c>
      <c r="BE52" s="265">
        <f t="shared" si="95"/>
        <v>3.785632600166315</v>
      </c>
      <c r="BF52" s="265">
        <f t="shared" si="95"/>
        <v>3.785632600166315</v>
      </c>
      <c r="BG52" s="265">
        <f t="shared" si="95"/>
        <v>3.785632600166315</v>
      </c>
      <c r="BH52" s="265">
        <f t="shared" si="95"/>
        <v>3.785632600166315</v>
      </c>
      <c r="BI52" s="265">
        <f t="shared" si="95"/>
        <v>3.785632600166315</v>
      </c>
      <c r="BJ52" s="265">
        <f t="shared" si="95"/>
        <v>3.785632600166315</v>
      </c>
      <c r="BK52" s="265">
        <f t="shared" si="95"/>
        <v>3.785632600166315</v>
      </c>
      <c r="BL52" s="265">
        <f t="shared" si="95"/>
        <v>3.785632600166315</v>
      </c>
      <c r="BM52" s="265">
        <f t="shared" si="95"/>
        <v>3.785632600166315</v>
      </c>
      <c r="BN52" s="265">
        <f t="shared" si="95"/>
        <v>3.785632600166315</v>
      </c>
      <c r="BO52" s="269">
        <f t="shared" si="51"/>
        <v>2.1981092517094729</v>
      </c>
      <c r="BP52" s="232">
        <f t="shared" si="95"/>
        <v>3.785632600166315</v>
      </c>
      <c r="BQ52" s="232">
        <f t="shared" si="95"/>
        <v>0.94405325002765161</v>
      </c>
      <c r="BR52" s="232">
        <f t="shared" si="95"/>
        <v>0.94405325002765161</v>
      </c>
      <c r="BS52" s="232">
        <f t="shared" si="95"/>
        <v>0.94405325002765161</v>
      </c>
      <c r="BT52" s="232">
        <f t="shared" si="95"/>
        <v>0.94405325002765161</v>
      </c>
      <c r="BU52" s="232">
        <f t="shared" si="95"/>
        <v>0.94405325002765161</v>
      </c>
      <c r="BV52" s="232">
        <f t="shared" si="95"/>
        <v>0.94405325002765161</v>
      </c>
      <c r="BW52" s="232">
        <f t="shared" si="95"/>
        <v>0.94405325002765161</v>
      </c>
      <c r="BX52" s="232">
        <f t="shared" ref="BX52:DA52" si="96">IFERROR(IF(BX$25-$C52&lt;0,0,VLOOKUP((ROUNDDOWN((BX$25-$C52)/365+1,0)),$C$8:$E$16,3,0))*$E48*$D$3,0)</f>
        <v>0.94405325002765161</v>
      </c>
      <c r="BY52" s="232">
        <f t="shared" si="96"/>
        <v>0.94405325002765161</v>
      </c>
      <c r="BZ52" s="232">
        <f t="shared" si="96"/>
        <v>0.94405325002765161</v>
      </c>
      <c r="CA52" s="232">
        <f t="shared" si="96"/>
        <v>0.94405325002765161</v>
      </c>
      <c r="CB52" s="232">
        <f t="shared" si="96"/>
        <v>0.94405325002765161</v>
      </c>
      <c r="CC52" s="232">
        <f t="shared" si="96"/>
        <v>0</v>
      </c>
      <c r="CD52" s="232">
        <f t="shared" si="96"/>
        <v>0</v>
      </c>
      <c r="CE52" s="232">
        <f t="shared" si="96"/>
        <v>0</v>
      </c>
      <c r="CF52" s="232">
        <f t="shared" si="96"/>
        <v>0</v>
      </c>
      <c r="CG52" s="232">
        <f t="shared" si="96"/>
        <v>0</v>
      </c>
      <c r="CH52" s="232">
        <f t="shared" si="96"/>
        <v>0</v>
      </c>
      <c r="CI52" s="232">
        <f t="shared" si="96"/>
        <v>0</v>
      </c>
      <c r="CJ52" s="232">
        <f t="shared" si="96"/>
        <v>0</v>
      </c>
      <c r="CK52" s="232">
        <f t="shared" si="96"/>
        <v>0</v>
      </c>
      <c r="CL52" s="232">
        <f t="shared" si="96"/>
        <v>0</v>
      </c>
      <c r="CM52" s="232">
        <f t="shared" si="96"/>
        <v>0</v>
      </c>
      <c r="CN52" s="232">
        <f t="shared" si="96"/>
        <v>0</v>
      </c>
      <c r="CO52" s="232">
        <f t="shared" si="96"/>
        <v>0</v>
      </c>
      <c r="CP52" s="232">
        <f t="shared" si="96"/>
        <v>0</v>
      </c>
      <c r="CQ52" s="232">
        <f t="shared" si="96"/>
        <v>0</v>
      </c>
      <c r="CR52" s="232">
        <f t="shared" si="96"/>
        <v>0</v>
      </c>
      <c r="CS52" s="232">
        <f t="shared" si="96"/>
        <v>0</v>
      </c>
      <c r="CT52" s="232">
        <f t="shared" si="96"/>
        <v>0</v>
      </c>
      <c r="CU52" s="232">
        <f t="shared" si="96"/>
        <v>0</v>
      </c>
      <c r="CV52" s="232">
        <f t="shared" si="96"/>
        <v>0</v>
      </c>
      <c r="CW52" s="232">
        <f t="shared" si="96"/>
        <v>0</v>
      </c>
      <c r="CX52" s="232">
        <f t="shared" si="96"/>
        <v>0</v>
      </c>
      <c r="CY52" s="232">
        <f t="shared" si="96"/>
        <v>0</v>
      </c>
      <c r="CZ52" s="232">
        <f t="shared" si="96"/>
        <v>0</v>
      </c>
      <c r="DA52" s="232">
        <f t="shared" si="96"/>
        <v>0</v>
      </c>
      <c r="DD52" s="325">
        <v>351.37814634146338</v>
      </c>
      <c r="DE52" s="151">
        <v>351.37814634146338</v>
      </c>
      <c r="DF52" s="151">
        <v>281.47161176470587</v>
      </c>
      <c r="DG52" s="151">
        <v>281.47161176470587</v>
      </c>
      <c r="DH52" s="151">
        <v>281.47161176470587</v>
      </c>
      <c r="DI52" s="151">
        <v>281.47161176470587</v>
      </c>
      <c r="DJ52" s="151">
        <v>281.47161176470587</v>
      </c>
      <c r="DK52" s="151">
        <v>281.47161176470587</v>
      </c>
      <c r="DL52" s="151">
        <v>281.47161176470587</v>
      </c>
      <c r="DM52" s="151">
        <v>281.47161176470587</v>
      </c>
      <c r="DN52" s="151">
        <v>281.47161176470587</v>
      </c>
      <c r="DO52" s="151">
        <v>281.47161176470587</v>
      </c>
      <c r="DP52" s="151">
        <v>281.47161176470587</v>
      </c>
      <c r="DQ52" s="151">
        <v>281.47161176470587</v>
      </c>
      <c r="DR52" s="151">
        <v>258.11653000000001</v>
      </c>
      <c r="DS52" s="151">
        <v>258.11653000000001</v>
      </c>
      <c r="DT52" s="151">
        <v>258.11653000000001</v>
      </c>
      <c r="DU52" s="151">
        <v>258.11653000000001</v>
      </c>
      <c r="DV52" s="151">
        <v>258.11653000000001</v>
      </c>
      <c r="DW52" s="151">
        <v>258.11653000000001</v>
      </c>
      <c r="DX52" s="151">
        <v>258.11653000000001</v>
      </c>
      <c r="DY52" s="151">
        <v>258.11653000000001</v>
      </c>
      <c r="DZ52" s="151">
        <v>258.11653000000001</v>
      </c>
      <c r="EA52" s="151">
        <v>258.11653000000001</v>
      </c>
      <c r="EB52" s="151">
        <v>258.11653000000001</v>
      </c>
      <c r="EC52" s="151">
        <v>258.11653000000001</v>
      </c>
      <c r="ED52" s="151">
        <v>171.50599999999997</v>
      </c>
      <c r="EE52" s="151">
        <v>171.50599999999997</v>
      </c>
      <c r="EF52" s="151">
        <v>171.50599999999997</v>
      </c>
      <c r="EG52" s="151">
        <v>171.50599999999997</v>
      </c>
      <c r="EH52" s="151">
        <v>171.50599999999997</v>
      </c>
      <c r="EI52" s="151">
        <v>171.50599999999997</v>
      </c>
      <c r="EJ52" s="151">
        <v>171.50599999999997</v>
      </c>
      <c r="EK52" s="151">
        <v>171.50599999999997</v>
      </c>
      <c r="EL52" s="151">
        <v>171.50599999999997</v>
      </c>
      <c r="EM52" s="151">
        <v>171.50599999999997</v>
      </c>
      <c r="EN52" s="326">
        <v>99.584129032258062</v>
      </c>
      <c r="EO52" s="325">
        <f t="shared" si="5"/>
        <v>114.18573665032257</v>
      </c>
      <c r="EP52" s="151">
        <f t="shared" ref="EP52:FU52" si="97">IFERROR(IF(EP$25-$C52&lt;0,0,VLOOKUP((ROUNDDOWN((EP$25-$C52)/365+1,0)),$C$8:$E$16,3,0))*$E48*$D$20,0)</f>
        <v>272.28906431999997</v>
      </c>
      <c r="EQ52" s="151">
        <f t="shared" si="97"/>
        <v>252.69733944000001</v>
      </c>
      <c r="ER52" s="151">
        <f t="shared" si="97"/>
        <v>252.69733944000001</v>
      </c>
      <c r="ES52" s="151">
        <f t="shared" si="97"/>
        <v>252.69733944000001</v>
      </c>
      <c r="ET52" s="151">
        <f t="shared" si="97"/>
        <v>252.69733944000001</v>
      </c>
      <c r="EU52" s="151">
        <f t="shared" si="97"/>
        <v>252.69733944000001</v>
      </c>
      <c r="EV52" s="151">
        <f t="shared" si="97"/>
        <v>252.69733944000001</v>
      </c>
      <c r="EW52" s="151">
        <f t="shared" si="97"/>
        <v>252.69733944000001</v>
      </c>
      <c r="EX52" s="151">
        <f t="shared" si="97"/>
        <v>252.69733944000001</v>
      </c>
      <c r="EY52" s="151">
        <f t="shared" si="97"/>
        <v>252.69733944000001</v>
      </c>
      <c r="EZ52" s="151">
        <f t="shared" si="97"/>
        <v>252.69733944000001</v>
      </c>
      <c r="FA52" s="151">
        <f t="shared" si="97"/>
        <v>252.69733944000001</v>
      </c>
      <c r="FB52" s="151">
        <f t="shared" si="97"/>
        <v>252.69733944000001</v>
      </c>
      <c r="FC52" s="151">
        <f t="shared" si="97"/>
        <v>144.32437655999999</v>
      </c>
      <c r="FD52" s="151">
        <f t="shared" si="97"/>
        <v>144.32437655999999</v>
      </c>
      <c r="FE52" s="151">
        <f t="shared" si="97"/>
        <v>144.32437655999999</v>
      </c>
      <c r="FF52" s="151">
        <f t="shared" si="97"/>
        <v>144.32437655999999</v>
      </c>
      <c r="FG52" s="151">
        <f t="shared" si="97"/>
        <v>144.32437655999999</v>
      </c>
      <c r="FH52" s="151">
        <f t="shared" si="97"/>
        <v>144.32437655999999</v>
      </c>
      <c r="FI52" s="151">
        <f t="shared" si="97"/>
        <v>144.32437655999999</v>
      </c>
      <c r="FJ52" s="151">
        <f t="shared" si="97"/>
        <v>144.32437655999999</v>
      </c>
      <c r="FK52" s="151">
        <f t="shared" si="97"/>
        <v>144.32437655999999</v>
      </c>
      <c r="FL52" s="151">
        <f t="shared" si="97"/>
        <v>144.32437655999999</v>
      </c>
      <c r="FM52" s="210">
        <f t="shared" si="97"/>
        <v>144.32437655999999</v>
      </c>
      <c r="FN52" s="151">
        <f t="shared" si="97"/>
        <v>144.32437655999999</v>
      </c>
      <c r="FO52" s="151">
        <f t="shared" si="97"/>
        <v>35.991315360000002</v>
      </c>
      <c r="FP52" s="151">
        <f t="shared" si="97"/>
        <v>35.991315360000002</v>
      </c>
      <c r="FQ52" s="151">
        <f t="shared" si="97"/>
        <v>35.991315360000002</v>
      </c>
      <c r="FR52" s="151">
        <f t="shared" si="97"/>
        <v>35.991315360000002</v>
      </c>
      <c r="FS52" s="151">
        <f t="shared" si="97"/>
        <v>35.991315360000002</v>
      </c>
      <c r="FT52" s="151">
        <f t="shared" si="97"/>
        <v>35.991315360000002</v>
      </c>
      <c r="FU52" s="151">
        <f t="shared" si="97"/>
        <v>35.991315360000002</v>
      </c>
      <c r="FV52" s="151">
        <f t="shared" ref="FV52:GY52" si="98">IFERROR(IF(FV$25-$C52&lt;0,0,VLOOKUP((ROUNDDOWN((FV$25-$C52)/365+1,0)),$C$8:$E$16,3,0))*$E48*$D$20,0)</f>
        <v>35.991315360000002</v>
      </c>
      <c r="FW52" s="151">
        <f t="shared" si="98"/>
        <v>35.991315360000002</v>
      </c>
      <c r="FX52" s="151">
        <f t="shared" si="98"/>
        <v>35.991315360000002</v>
      </c>
      <c r="FY52" s="151">
        <f t="shared" si="98"/>
        <v>35.991315360000002</v>
      </c>
      <c r="FZ52" s="151">
        <f t="shared" si="98"/>
        <v>35.991315360000002</v>
      </c>
      <c r="GA52" s="151">
        <f t="shared" si="98"/>
        <v>0</v>
      </c>
      <c r="GB52" s="151">
        <f t="shared" si="98"/>
        <v>0</v>
      </c>
      <c r="GC52" s="151">
        <f t="shared" si="98"/>
        <v>0</v>
      </c>
      <c r="GD52" s="151">
        <f t="shared" si="98"/>
        <v>0</v>
      </c>
      <c r="GE52" s="151">
        <f t="shared" si="98"/>
        <v>0</v>
      </c>
      <c r="GF52" s="151">
        <f t="shared" si="98"/>
        <v>0</v>
      </c>
      <c r="GG52" s="151">
        <f t="shared" si="98"/>
        <v>0</v>
      </c>
      <c r="GH52" s="151">
        <f t="shared" si="98"/>
        <v>0</v>
      </c>
      <c r="GI52" s="151">
        <f t="shared" si="98"/>
        <v>0</v>
      </c>
      <c r="GJ52" s="151">
        <f t="shared" si="98"/>
        <v>0</v>
      </c>
      <c r="GK52" s="151">
        <f t="shared" si="98"/>
        <v>0</v>
      </c>
      <c r="GL52" s="307">
        <f t="shared" si="98"/>
        <v>0</v>
      </c>
      <c r="GM52" s="151">
        <f t="shared" si="98"/>
        <v>0</v>
      </c>
      <c r="GN52" s="151">
        <f t="shared" si="98"/>
        <v>0</v>
      </c>
      <c r="GO52" s="151">
        <f t="shared" si="98"/>
        <v>0</v>
      </c>
      <c r="GP52" s="151">
        <f t="shared" si="98"/>
        <v>0</v>
      </c>
      <c r="GQ52" s="151">
        <f t="shared" si="98"/>
        <v>0</v>
      </c>
      <c r="GR52" s="151">
        <f t="shared" si="98"/>
        <v>0</v>
      </c>
      <c r="GS52" s="151">
        <f t="shared" si="98"/>
        <v>0</v>
      </c>
      <c r="GT52" s="151">
        <f t="shared" si="98"/>
        <v>0</v>
      </c>
      <c r="GU52" s="151">
        <f t="shared" si="98"/>
        <v>0</v>
      </c>
      <c r="GV52" s="151">
        <f t="shared" si="98"/>
        <v>0</v>
      </c>
      <c r="GW52" s="151">
        <f t="shared" si="98"/>
        <v>0</v>
      </c>
      <c r="GX52" s="151">
        <f t="shared" si="98"/>
        <v>0</v>
      </c>
      <c r="GY52" s="151">
        <f t="shared" si="98"/>
        <v>0</v>
      </c>
    </row>
    <row r="53" spans="2:207" x14ac:dyDescent="0.25">
      <c r="C53" s="140">
        <v>41699</v>
      </c>
      <c r="D53" s="140">
        <f t="shared" si="2"/>
        <v>41729</v>
      </c>
      <c r="E53" s="52">
        <v>1941</v>
      </c>
      <c r="F53" s="174">
        <v>3.8560073965976267</v>
      </c>
      <c r="G53" s="151">
        <v>9.1950945611174166</v>
      </c>
      <c r="H53" s="151">
        <v>9.1950945611174166</v>
      </c>
      <c r="I53" s="151">
        <v>7.3657343616682169</v>
      </c>
      <c r="J53" s="151">
        <v>7.3657343616682169</v>
      </c>
      <c r="K53" s="151">
        <v>7.3657343616682169</v>
      </c>
      <c r="L53" s="151">
        <v>7.3657343616682169</v>
      </c>
      <c r="M53" s="151">
        <v>7.3657343616682169</v>
      </c>
      <c r="N53" s="151">
        <v>7.3657343616682169</v>
      </c>
      <c r="O53" s="151">
        <v>7.3657343616682169</v>
      </c>
      <c r="P53" s="151">
        <v>7.3657343616682169</v>
      </c>
      <c r="Q53" s="151">
        <v>7.3657343616682169</v>
      </c>
      <c r="R53" s="151">
        <v>7.3657343616682169</v>
      </c>
      <c r="S53" s="151">
        <v>7.3657343616682169</v>
      </c>
      <c r="T53" s="151">
        <v>7.3657343616682169</v>
      </c>
      <c r="U53" s="151">
        <v>6.7545632130208357</v>
      </c>
      <c r="V53" s="151">
        <v>6.7545632130208357</v>
      </c>
      <c r="W53" s="151">
        <v>6.7545632130208357</v>
      </c>
      <c r="X53" s="151">
        <v>6.7545632130208357</v>
      </c>
      <c r="Y53" s="151">
        <v>6.7545632130208357</v>
      </c>
      <c r="Z53" s="151">
        <v>6.7545632130208357</v>
      </c>
      <c r="AA53" s="151">
        <v>6.7545632130208357</v>
      </c>
      <c r="AB53" s="151">
        <v>6.7545632130208357</v>
      </c>
      <c r="AC53" s="151">
        <v>6.7545632130208357</v>
      </c>
      <c r="AD53" s="151">
        <v>6.7545632130208357</v>
      </c>
      <c r="AE53" s="151">
        <v>6.7545632130208357</v>
      </c>
      <c r="AF53" s="151">
        <v>6.7545632130208357</v>
      </c>
      <c r="AG53" s="151">
        <v>4.4880818691168338</v>
      </c>
      <c r="AH53" s="151">
        <v>4.4880818691168338</v>
      </c>
      <c r="AI53" s="151">
        <v>4.4880818691168338</v>
      </c>
      <c r="AJ53" s="151">
        <v>4.4880818691168338</v>
      </c>
      <c r="AK53" s="151">
        <v>4.4880818691168338</v>
      </c>
      <c r="AL53" s="151">
        <v>4.4880818691168338</v>
      </c>
      <c r="AM53" s="151">
        <v>4.4880818691168338</v>
      </c>
      <c r="AN53" s="151">
        <v>4.4880818691168338</v>
      </c>
      <c r="AO53" s="210">
        <v>4.4880818691168338</v>
      </c>
      <c r="AP53" s="262">
        <v>2.6059830207775163</v>
      </c>
      <c r="AQ53" s="268">
        <f t="shared" si="8"/>
        <v>3.2237847324368412</v>
      </c>
      <c r="AR53" s="265">
        <f t="shared" ref="AR53:BW53" si="99">IFERROR(IF(AR$25-$C53&lt;0,0,VLOOKUP((ROUNDDOWN((AR$25-$C53)/365+1,0)),$C$8:$E$16,3,0))*$E49*$D$3,0)</f>
        <v>7.6874866696570825</v>
      </c>
      <c r="AS53" s="265">
        <f t="shared" si="99"/>
        <v>7.6874866696570825</v>
      </c>
      <c r="AT53" s="265">
        <f t="shared" si="99"/>
        <v>7.1343571334903721</v>
      </c>
      <c r="AU53" s="265">
        <f t="shared" si="99"/>
        <v>7.1343571334903721</v>
      </c>
      <c r="AV53" s="265">
        <f t="shared" si="99"/>
        <v>7.1343571334903721</v>
      </c>
      <c r="AW53" s="265">
        <f t="shared" si="99"/>
        <v>7.1343571334903721</v>
      </c>
      <c r="AX53" s="265">
        <f t="shared" si="99"/>
        <v>7.1343571334903721</v>
      </c>
      <c r="AY53" s="265">
        <f t="shared" si="99"/>
        <v>7.1343571334903721</v>
      </c>
      <c r="AZ53" s="265">
        <f t="shared" si="99"/>
        <v>7.1343571334903721</v>
      </c>
      <c r="BA53" s="265">
        <f t="shared" si="99"/>
        <v>7.1343571334903721</v>
      </c>
      <c r="BB53" s="265">
        <f t="shared" si="99"/>
        <v>7.1343571334903721</v>
      </c>
      <c r="BC53" s="265">
        <f t="shared" si="99"/>
        <v>7.1343571334903721</v>
      </c>
      <c r="BD53" s="265">
        <f t="shared" si="99"/>
        <v>7.1343571334903721</v>
      </c>
      <c r="BE53" s="265">
        <f t="shared" si="99"/>
        <v>7.1343571334903721</v>
      </c>
      <c r="BF53" s="265">
        <f t="shared" si="99"/>
        <v>4.0746833652036445</v>
      </c>
      <c r="BG53" s="265">
        <f t="shared" si="99"/>
        <v>4.0746833652036445</v>
      </c>
      <c r="BH53" s="265">
        <f t="shared" si="99"/>
        <v>4.0746833652036445</v>
      </c>
      <c r="BI53" s="265">
        <f t="shared" si="99"/>
        <v>4.0746833652036445</v>
      </c>
      <c r="BJ53" s="265">
        <f t="shared" si="99"/>
        <v>4.0746833652036445</v>
      </c>
      <c r="BK53" s="265">
        <f t="shared" si="99"/>
        <v>4.0746833652036445</v>
      </c>
      <c r="BL53" s="265">
        <f t="shared" si="99"/>
        <v>4.0746833652036445</v>
      </c>
      <c r="BM53" s="265">
        <f t="shared" si="99"/>
        <v>4.0746833652036445</v>
      </c>
      <c r="BN53" s="265">
        <f t="shared" si="99"/>
        <v>4.0746833652036445</v>
      </c>
      <c r="BO53" s="269">
        <f t="shared" si="51"/>
        <v>2.3659451797956645</v>
      </c>
      <c r="BP53" s="232">
        <f t="shared" si="99"/>
        <v>4.0746833652036445</v>
      </c>
      <c r="BQ53" s="232">
        <f t="shared" si="99"/>
        <v>4.0746833652036445</v>
      </c>
      <c r="BR53" s="232">
        <f t="shared" si="99"/>
        <v>1.0161361336504526</v>
      </c>
      <c r="BS53" s="232">
        <f t="shared" si="99"/>
        <v>1.0161361336504526</v>
      </c>
      <c r="BT53" s="232">
        <f t="shared" si="99"/>
        <v>1.0161361336504526</v>
      </c>
      <c r="BU53" s="232">
        <f t="shared" si="99"/>
        <v>1.0161361336504526</v>
      </c>
      <c r="BV53" s="232">
        <f t="shared" si="99"/>
        <v>1.0161361336504526</v>
      </c>
      <c r="BW53" s="232">
        <f t="shared" si="99"/>
        <v>1.0161361336504526</v>
      </c>
      <c r="BX53" s="232">
        <f t="shared" ref="BX53:DA53" si="100">IFERROR(IF(BX$25-$C53&lt;0,0,VLOOKUP((ROUNDDOWN((BX$25-$C53)/365+1,0)),$C$8:$E$16,3,0))*$E49*$D$3,0)</f>
        <v>1.0161361336504526</v>
      </c>
      <c r="BY53" s="232">
        <f t="shared" si="100"/>
        <v>1.0161361336504526</v>
      </c>
      <c r="BZ53" s="232">
        <f t="shared" si="100"/>
        <v>1.0161361336504526</v>
      </c>
      <c r="CA53" s="232">
        <f t="shared" si="100"/>
        <v>1.0161361336504526</v>
      </c>
      <c r="CB53" s="232">
        <f t="shared" si="100"/>
        <v>1.0161361336504526</v>
      </c>
      <c r="CC53" s="232">
        <f t="shared" si="100"/>
        <v>1.0161361336504526</v>
      </c>
      <c r="CD53" s="232">
        <f t="shared" si="100"/>
        <v>0</v>
      </c>
      <c r="CE53" s="232">
        <f t="shared" si="100"/>
        <v>0</v>
      </c>
      <c r="CF53" s="232">
        <f t="shared" si="100"/>
        <v>0</v>
      </c>
      <c r="CG53" s="232">
        <f t="shared" si="100"/>
        <v>0</v>
      </c>
      <c r="CH53" s="232">
        <f t="shared" si="100"/>
        <v>0</v>
      </c>
      <c r="CI53" s="232">
        <f t="shared" si="100"/>
        <v>0</v>
      </c>
      <c r="CJ53" s="232">
        <f t="shared" si="100"/>
        <v>0</v>
      </c>
      <c r="CK53" s="232">
        <f t="shared" si="100"/>
        <v>0</v>
      </c>
      <c r="CL53" s="232">
        <f t="shared" si="100"/>
        <v>0</v>
      </c>
      <c r="CM53" s="232">
        <f t="shared" si="100"/>
        <v>0</v>
      </c>
      <c r="CN53" s="232">
        <f t="shared" si="100"/>
        <v>0</v>
      </c>
      <c r="CO53" s="232">
        <f t="shared" si="100"/>
        <v>0</v>
      </c>
      <c r="CP53" s="232">
        <f t="shared" si="100"/>
        <v>0</v>
      </c>
      <c r="CQ53" s="232">
        <f t="shared" si="100"/>
        <v>0</v>
      </c>
      <c r="CR53" s="232">
        <f t="shared" si="100"/>
        <v>0</v>
      </c>
      <c r="CS53" s="232">
        <f t="shared" si="100"/>
        <v>0</v>
      </c>
      <c r="CT53" s="232">
        <f t="shared" si="100"/>
        <v>0</v>
      </c>
      <c r="CU53" s="232">
        <f t="shared" si="100"/>
        <v>0</v>
      </c>
      <c r="CV53" s="232">
        <f t="shared" si="100"/>
        <v>0</v>
      </c>
      <c r="CW53" s="232">
        <f t="shared" si="100"/>
        <v>0</v>
      </c>
      <c r="CX53" s="232">
        <f t="shared" si="100"/>
        <v>0</v>
      </c>
      <c r="CY53" s="232">
        <f t="shared" si="100"/>
        <v>0</v>
      </c>
      <c r="CZ53" s="232">
        <f t="shared" si="100"/>
        <v>0</v>
      </c>
      <c r="DA53" s="232">
        <f t="shared" si="100"/>
        <v>0</v>
      </c>
      <c r="DD53" s="325">
        <v>378.20751219512192</v>
      </c>
      <c r="DE53" s="151">
        <v>378.20751219512192</v>
      </c>
      <c r="DF53" s="151">
        <v>378.20751219512192</v>
      </c>
      <c r="DG53" s="151">
        <v>302.96328655462185</v>
      </c>
      <c r="DH53" s="151">
        <v>302.96328655462185</v>
      </c>
      <c r="DI53" s="151">
        <v>302.96328655462185</v>
      </c>
      <c r="DJ53" s="151">
        <v>302.96328655462185</v>
      </c>
      <c r="DK53" s="151">
        <v>302.96328655462185</v>
      </c>
      <c r="DL53" s="151">
        <v>302.96328655462185</v>
      </c>
      <c r="DM53" s="151">
        <v>302.96328655462185</v>
      </c>
      <c r="DN53" s="151">
        <v>302.96328655462185</v>
      </c>
      <c r="DO53" s="151">
        <v>302.96328655462185</v>
      </c>
      <c r="DP53" s="151">
        <v>302.96328655462185</v>
      </c>
      <c r="DQ53" s="151">
        <v>302.96328655462185</v>
      </c>
      <c r="DR53" s="151">
        <v>302.96328655462185</v>
      </c>
      <c r="DS53" s="151">
        <v>277.82493499999998</v>
      </c>
      <c r="DT53" s="151">
        <v>277.82493499999998</v>
      </c>
      <c r="DU53" s="151">
        <v>277.82493499999998</v>
      </c>
      <c r="DV53" s="151">
        <v>277.82493499999998</v>
      </c>
      <c r="DW53" s="151">
        <v>277.82493499999998</v>
      </c>
      <c r="DX53" s="151">
        <v>277.82493499999998</v>
      </c>
      <c r="DY53" s="151">
        <v>277.82493499999998</v>
      </c>
      <c r="DZ53" s="151">
        <v>277.82493499999998</v>
      </c>
      <c r="EA53" s="151">
        <v>277.82493499999998</v>
      </c>
      <c r="EB53" s="151">
        <v>277.82493499999998</v>
      </c>
      <c r="EC53" s="151">
        <v>277.82493499999998</v>
      </c>
      <c r="ED53" s="151">
        <v>277.82493499999998</v>
      </c>
      <c r="EE53" s="151">
        <v>184.60128571428569</v>
      </c>
      <c r="EF53" s="151">
        <v>184.60128571428569</v>
      </c>
      <c r="EG53" s="151">
        <v>184.60128571428569</v>
      </c>
      <c r="EH53" s="151">
        <v>184.60128571428569</v>
      </c>
      <c r="EI53" s="151">
        <v>184.60128571428569</v>
      </c>
      <c r="EJ53" s="151">
        <v>184.60128571428569</v>
      </c>
      <c r="EK53" s="151">
        <v>184.60128571428569</v>
      </c>
      <c r="EL53" s="151">
        <v>184.60128571428569</v>
      </c>
      <c r="EM53" s="151">
        <v>184.60128571428569</v>
      </c>
      <c r="EN53" s="326">
        <v>107.18784331797235</v>
      </c>
      <c r="EO53" s="325">
        <f t="shared" si="5"/>
        <v>122.90435201032258</v>
      </c>
      <c r="EP53" s="151">
        <f t="shared" ref="EP53:FU53" si="101">IFERROR(IF(EP$25-$C53&lt;0,0,VLOOKUP((ROUNDDOWN((EP$25-$C53)/365+1,0)),$C$8:$E$16,3,0))*$E49*$D$20,0)</f>
        <v>293.07960864</v>
      </c>
      <c r="EQ53" s="151">
        <f t="shared" si="101"/>
        <v>293.07960864</v>
      </c>
      <c r="ER53" s="151">
        <f t="shared" si="101"/>
        <v>271.99196388000001</v>
      </c>
      <c r="ES53" s="151">
        <f t="shared" si="101"/>
        <v>271.99196388000001</v>
      </c>
      <c r="ET53" s="151">
        <f t="shared" si="101"/>
        <v>271.99196388000001</v>
      </c>
      <c r="EU53" s="151">
        <f t="shared" si="101"/>
        <v>271.99196388000001</v>
      </c>
      <c r="EV53" s="151">
        <f t="shared" si="101"/>
        <v>271.99196388000001</v>
      </c>
      <c r="EW53" s="151">
        <f t="shared" si="101"/>
        <v>271.99196388000001</v>
      </c>
      <c r="EX53" s="151">
        <f t="shared" si="101"/>
        <v>271.99196388000001</v>
      </c>
      <c r="EY53" s="151">
        <f t="shared" si="101"/>
        <v>271.99196388000001</v>
      </c>
      <c r="EZ53" s="151">
        <f t="shared" si="101"/>
        <v>271.99196388000001</v>
      </c>
      <c r="FA53" s="151">
        <f t="shared" si="101"/>
        <v>271.99196388000001</v>
      </c>
      <c r="FB53" s="151">
        <f t="shared" si="101"/>
        <v>271.99196388000001</v>
      </c>
      <c r="FC53" s="151">
        <f t="shared" si="101"/>
        <v>271.99196388000001</v>
      </c>
      <c r="FD53" s="151">
        <f t="shared" si="101"/>
        <v>155.34421812000002</v>
      </c>
      <c r="FE53" s="151">
        <f t="shared" si="101"/>
        <v>155.34421812000002</v>
      </c>
      <c r="FF53" s="151">
        <f t="shared" si="101"/>
        <v>155.34421812000002</v>
      </c>
      <c r="FG53" s="151">
        <f t="shared" si="101"/>
        <v>155.34421812000002</v>
      </c>
      <c r="FH53" s="151">
        <f t="shared" si="101"/>
        <v>155.34421812000002</v>
      </c>
      <c r="FI53" s="151">
        <f t="shared" si="101"/>
        <v>155.34421812000002</v>
      </c>
      <c r="FJ53" s="151">
        <f t="shared" si="101"/>
        <v>155.34421812000002</v>
      </c>
      <c r="FK53" s="151">
        <f t="shared" si="101"/>
        <v>155.34421812000002</v>
      </c>
      <c r="FL53" s="151">
        <f t="shared" si="101"/>
        <v>155.34421812000002</v>
      </c>
      <c r="FM53" s="210">
        <f t="shared" si="101"/>
        <v>155.34421812000002</v>
      </c>
      <c r="FN53" s="151">
        <f t="shared" si="101"/>
        <v>155.34421812000002</v>
      </c>
      <c r="FO53" s="151">
        <f t="shared" si="101"/>
        <v>155.34421812000002</v>
      </c>
      <c r="FP53" s="151">
        <f t="shared" si="101"/>
        <v>38.739420719999998</v>
      </c>
      <c r="FQ53" s="151">
        <f t="shared" si="101"/>
        <v>38.739420719999998</v>
      </c>
      <c r="FR53" s="151">
        <f t="shared" si="101"/>
        <v>38.739420719999998</v>
      </c>
      <c r="FS53" s="151">
        <f t="shared" si="101"/>
        <v>38.739420719999998</v>
      </c>
      <c r="FT53" s="151">
        <f t="shared" si="101"/>
        <v>38.739420719999998</v>
      </c>
      <c r="FU53" s="151">
        <f t="shared" si="101"/>
        <v>38.739420719999998</v>
      </c>
      <c r="FV53" s="151">
        <f t="shared" ref="FV53:GY53" si="102">IFERROR(IF(FV$25-$C53&lt;0,0,VLOOKUP((ROUNDDOWN((FV$25-$C53)/365+1,0)),$C$8:$E$16,3,0))*$E49*$D$20,0)</f>
        <v>38.739420719999998</v>
      </c>
      <c r="FW53" s="151">
        <f t="shared" si="102"/>
        <v>38.739420719999998</v>
      </c>
      <c r="FX53" s="151">
        <f t="shared" si="102"/>
        <v>38.739420719999998</v>
      </c>
      <c r="FY53" s="151">
        <f t="shared" si="102"/>
        <v>38.739420719999998</v>
      </c>
      <c r="FZ53" s="151">
        <f t="shared" si="102"/>
        <v>38.739420719999998</v>
      </c>
      <c r="GA53" s="151">
        <f t="shared" si="102"/>
        <v>38.739420719999998</v>
      </c>
      <c r="GB53" s="151">
        <f t="shared" si="102"/>
        <v>0</v>
      </c>
      <c r="GC53" s="151">
        <f t="shared" si="102"/>
        <v>0</v>
      </c>
      <c r="GD53" s="151">
        <f t="shared" si="102"/>
        <v>0</v>
      </c>
      <c r="GE53" s="151">
        <f t="shared" si="102"/>
        <v>0</v>
      </c>
      <c r="GF53" s="151">
        <f t="shared" si="102"/>
        <v>0</v>
      </c>
      <c r="GG53" s="151">
        <f t="shared" si="102"/>
        <v>0</v>
      </c>
      <c r="GH53" s="151">
        <f t="shared" si="102"/>
        <v>0</v>
      </c>
      <c r="GI53" s="151">
        <f t="shared" si="102"/>
        <v>0</v>
      </c>
      <c r="GJ53" s="151">
        <f t="shared" si="102"/>
        <v>0</v>
      </c>
      <c r="GK53" s="151">
        <f t="shared" si="102"/>
        <v>0</v>
      </c>
      <c r="GL53" s="307">
        <f t="shared" si="102"/>
        <v>0</v>
      </c>
      <c r="GM53" s="151">
        <f t="shared" si="102"/>
        <v>0</v>
      </c>
      <c r="GN53" s="151">
        <f t="shared" si="102"/>
        <v>0</v>
      </c>
      <c r="GO53" s="151">
        <f t="shared" si="102"/>
        <v>0</v>
      </c>
      <c r="GP53" s="151">
        <f t="shared" si="102"/>
        <v>0</v>
      </c>
      <c r="GQ53" s="151">
        <f t="shared" si="102"/>
        <v>0</v>
      </c>
      <c r="GR53" s="151">
        <f t="shared" si="102"/>
        <v>0</v>
      </c>
      <c r="GS53" s="151">
        <f t="shared" si="102"/>
        <v>0</v>
      </c>
      <c r="GT53" s="151">
        <f t="shared" si="102"/>
        <v>0</v>
      </c>
      <c r="GU53" s="151">
        <f t="shared" si="102"/>
        <v>0</v>
      </c>
      <c r="GV53" s="151">
        <f t="shared" si="102"/>
        <v>0</v>
      </c>
      <c r="GW53" s="151">
        <f t="shared" si="102"/>
        <v>0</v>
      </c>
      <c r="GX53" s="151">
        <f t="shared" si="102"/>
        <v>0</v>
      </c>
      <c r="GY53" s="151">
        <f t="shared" si="102"/>
        <v>0</v>
      </c>
    </row>
    <row r="54" spans="2:207" x14ac:dyDescent="0.25">
      <c r="C54" s="140">
        <v>41730</v>
      </c>
      <c r="D54" s="140">
        <f t="shared" si="2"/>
        <v>41759</v>
      </c>
      <c r="E54" s="52">
        <v>1195</v>
      </c>
      <c r="F54" s="174">
        <v>22.906625175211531</v>
      </c>
      <c r="G54" s="151">
        <v>54.62349080242749</v>
      </c>
      <c r="H54" s="151">
        <v>54.62349080242749</v>
      </c>
      <c r="I54" s="151">
        <v>54.62349080242749</v>
      </c>
      <c r="J54" s="151">
        <v>43.756170258331103</v>
      </c>
      <c r="K54" s="151">
        <v>43.756170258331103</v>
      </c>
      <c r="L54" s="151">
        <v>43.756170258331103</v>
      </c>
      <c r="M54" s="151">
        <v>43.756170258331103</v>
      </c>
      <c r="N54" s="151">
        <v>43.756170258331103</v>
      </c>
      <c r="O54" s="151">
        <v>43.756170258331103</v>
      </c>
      <c r="P54" s="151">
        <v>43.756170258331103</v>
      </c>
      <c r="Q54" s="151">
        <v>43.756170258331103</v>
      </c>
      <c r="R54" s="151">
        <v>43.756170258331103</v>
      </c>
      <c r="S54" s="151">
        <v>43.756170258331103</v>
      </c>
      <c r="T54" s="151">
        <v>43.756170258331103</v>
      </c>
      <c r="U54" s="151">
        <v>43.756170258331103</v>
      </c>
      <c r="V54" s="151">
        <v>40.125505951949862</v>
      </c>
      <c r="W54" s="151">
        <v>40.125505951949862</v>
      </c>
      <c r="X54" s="151">
        <v>40.125505951949862</v>
      </c>
      <c r="Y54" s="151">
        <v>40.125505951949862</v>
      </c>
      <c r="Z54" s="151">
        <v>40.125505951949862</v>
      </c>
      <c r="AA54" s="151">
        <v>40.125505951949862</v>
      </c>
      <c r="AB54" s="151">
        <v>40.125505951949862</v>
      </c>
      <c r="AC54" s="151">
        <v>40.125505951949862</v>
      </c>
      <c r="AD54" s="151">
        <v>40.125505951949862</v>
      </c>
      <c r="AE54" s="151">
        <v>40.125505951949862</v>
      </c>
      <c r="AF54" s="151">
        <v>40.125505951949862</v>
      </c>
      <c r="AG54" s="151">
        <v>40.125505951949862</v>
      </c>
      <c r="AH54" s="151">
        <v>26.661465748803895</v>
      </c>
      <c r="AI54" s="151">
        <v>26.661465748803895</v>
      </c>
      <c r="AJ54" s="151">
        <v>26.661465748803895</v>
      </c>
      <c r="AK54" s="151">
        <v>26.661465748803895</v>
      </c>
      <c r="AL54" s="151">
        <v>26.661465748803895</v>
      </c>
      <c r="AM54" s="151">
        <v>26.661465748803895</v>
      </c>
      <c r="AN54" s="151">
        <v>26.661465748803895</v>
      </c>
      <c r="AO54" s="210">
        <v>26.661465748803895</v>
      </c>
      <c r="AP54" s="262">
        <v>15.480851079950648</v>
      </c>
      <c r="AQ54" s="268">
        <f t="shared" si="8"/>
        <v>19.150904268663709</v>
      </c>
      <c r="AR54" s="265">
        <f t="shared" ref="AR54:BW54" si="103">IFERROR(IF(AR$25-$C54&lt;0,0,VLOOKUP((ROUNDDOWN((AR$25-$C54)/365+1,0)),$C$8:$E$16,3,0))*$E50*$D$3,0)</f>
        <v>45.66754094835192</v>
      </c>
      <c r="AS54" s="265">
        <f t="shared" si="103"/>
        <v>45.66754094835192</v>
      </c>
      <c r="AT54" s="265">
        <f t="shared" si="103"/>
        <v>45.66754094835192</v>
      </c>
      <c r="AU54" s="265">
        <f t="shared" si="103"/>
        <v>42.381673040139603</v>
      </c>
      <c r="AV54" s="265">
        <f t="shared" si="103"/>
        <v>42.381673040139603</v>
      </c>
      <c r="AW54" s="265">
        <f t="shared" si="103"/>
        <v>42.381673040139603</v>
      </c>
      <c r="AX54" s="265">
        <f t="shared" si="103"/>
        <v>42.381673040139603</v>
      </c>
      <c r="AY54" s="265">
        <f t="shared" si="103"/>
        <v>42.381673040139603</v>
      </c>
      <c r="AZ54" s="265">
        <f t="shared" si="103"/>
        <v>42.381673040139603</v>
      </c>
      <c r="BA54" s="265">
        <f t="shared" si="103"/>
        <v>42.381673040139603</v>
      </c>
      <c r="BB54" s="265">
        <f t="shared" si="103"/>
        <v>42.381673040139603</v>
      </c>
      <c r="BC54" s="265">
        <f t="shared" si="103"/>
        <v>42.381673040139603</v>
      </c>
      <c r="BD54" s="265">
        <f t="shared" si="103"/>
        <v>42.381673040139603</v>
      </c>
      <c r="BE54" s="265">
        <f t="shared" si="103"/>
        <v>42.381673040139603</v>
      </c>
      <c r="BF54" s="265">
        <f t="shared" si="103"/>
        <v>42.381673040139603</v>
      </c>
      <c r="BG54" s="265">
        <f t="shared" si="103"/>
        <v>24.205670517319589</v>
      </c>
      <c r="BH54" s="265">
        <f t="shared" si="103"/>
        <v>24.205670517319589</v>
      </c>
      <c r="BI54" s="265">
        <f t="shared" si="103"/>
        <v>24.205670517319589</v>
      </c>
      <c r="BJ54" s="265">
        <f t="shared" si="103"/>
        <v>24.205670517319589</v>
      </c>
      <c r="BK54" s="265">
        <f t="shared" si="103"/>
        <v>24.205670517319589</v>
      </c>
      <c r="BL54" s="265">
        <f t="shared" si="103"/>
        <v>24.205670517319589</v>
      </c>
      <c r="BM54" s="265">
        <f t="shared" si="103"/>
        <v>24.205670517319589</v>
      </c>
      <c r="BN54" s="265">
        <f t="shared" si="103"/>
        <v>24.205670517319589</v>
      </c>
      <c r="BO54" s="269">
        <f t="shared" si="51"/>
        <v>14.054905461669438</v>
      </c>
      <c r="BP54" s="232">
        <f t="shared" si="103"/>
        <v>24.205670517319589</v>
      </c>
      <c r="BQ54" s="232">
        <f t="shared" si="103"/>
        <v>24.205670517319589</v>
      </c>
      <c r="BR54" s="232">
        <f t="shared" si="103"/>
        <v>24.205670517319589</v>
      </c>
      <c r="BS54" s="232">
        <f t="shared" si="103"/>
        <v>6.0363601898319796</v>
      </c>
      <c r="BT54" s="232">
        <f t="shared" si="103"/>
        <v>6.0363601898319796</v>
      </c>
      <c r="BU54" s="232">
        <f t="shared" si="103"/>
        <v>6.0363601898319796</v>
      </c>
      <c r="BV54" s="232">
        <f t="shared" si="103"/>
        <v>6.0363601898319796</v>
      </c>
      <c r="BW54" s="232">
        <f t="shared" si="103"/>
        <v>6.0363601898319796</v>
      </c>
      <c r="BX54" s="232">
        <f t="shared" ref="BX54:DA54" si="104">IFERROR(IF(BX$25-$C54&lt;0,0,VLOOKUP((ROUNDDOWN((BX$25-$C54)/365+1,0)),$C$8:$E$16,3,0))*$E50*$D$3,0)</f>
        <v>6.0363601898319796</v>
      </c>
      <c r="BY54" s="232">
        <f t="shared" si="104"/>
        <v>6.0363601898319796</v>
      </c>
      <c r="BZ54" s="232">
        <f t="shared" si="104"/>
        <v>6.0363601898319796</v>
      </c>
      <c r="CA54" s="232">
        <f t="shared" si="104"/>
        <v>6.0363601898319796</v>
      </c>
      <c r="CB54" s="232">
        <f t="shared" si="104"/>
        <v>6.0363601898319796</v>
      </c>
      <c r="CC54" s="232">
        <f t="shared" si="104"/>
        <v>6.0363601898319796</v>
      </c>
      <c r="CD54" s="232">
        <f t="shared" si="104"/>
        <v>6.0363601898319796</v>
      </c>
      <c r="CE54" s="232">
        <f t="shared" si="104"/>
        <v>0</v>
      </c>
      <c r="CF54" s="232">
        <f t="shared" si="104"/>
        <v>0</v>
      </c>
      <c r="CG54" s="232">
        <f t="shared" si="104"/>
        <v>0</v>
      </c>
      <c r="CH54" s="232">
        <f t="shared" si="104"/>
        <v>0</v>
      </c>
      <c r="CI54" s="232">
        <f t="shared" si="104"/>
        <v>0</v>
      </c>
      <c r="CJ54" s="232">
        <f t="shared" si="104"/>
        <v>0</v>
      </c>
      <c r="CK54" s="232">
        <f t="shared" si="104"/>
        <v>0</v>
      </c>
      <c r="CL54" s="232">
        <f t="shared" si="104"/>
        <v>0</v>
      </c>
      <c r="CM54" s="232">
        <f t="shared" si="104"/>
        <v>0</v>
      </c>
      <c r="CN54" s="232">
        <f t="shared" si="104"/>
        <v>0</v>
      </c>
      <c r="CO54" s="232">
        <f t="shared" si="104"/>
        <v>0</v>
      </c>
      <c r="CP54" s="232">
        <f t="shared" si="104"/>
        <v>0</v>
      </c>
      <c r="CQ54" s="232">
        <f t="shared" si="104"/>
        <v>0</v>
      </c>
      <c r="CR54" s="232">
        <f t="shared" si="104"/>
        <v>0</v>
      </c>
      <c r="CS54" s="232">
        <f t="shared" si="104"/>
        <v>0</v>
      </c>
      <c r="CT54" s="232">
        <f t="shared" si="104"/>
        <v>0</v>
      </c>
      <c r="CU54" s="232">
        <f t="shared" si="104"/>
        <v>0</v>
      </c>
      <c r="CV54" s="232">
        <f t="shared" si="104"/>
        <v>0</v>
      </c>
      <c r="CW54" s="232">
        <f t="shared" si="104"/>
        <v>0</v>
      </c>
      <c r="CX54" s="232">
        <f t="shared" si="104"/>
        <v>0</v>
      </c>
      <c r="CY54" s="232">
        <f t="shared" si="104"/>
        <v>0</v>
      </c>
      <c r="CZ54" s="232">
        <f t="shared" si="104"/>
        <v>0</v>
      </c>
      <c r="DA54" s="232">
        <f t="shared" si="104"/>
        <v>0</v>
      </c>
      <c r="DD54" s="325">
        <v>2246.7430243902436</v>
      </c>
      <c r="DE54" s="151">
        <v>2246.7430243902436</v>
      </c>
      <c r="DF54" s="151">
        <v>2246.7430243902436</v>
      </c>
      <c r="DG54" s="151">
        <v>2246.7430243902436</v>
      </c>
      <c r="DH54" s="151">
        <v>1799.754443697479</v>
      </c>
      <c r="DI54" s="151">
        <v>1799.754443697479</v>
      </c>
      <c r="DJ54" s="151">
        <v>1799.754443697479</v>
      </c>
      <c r="DK54" s="151">
        <v>1799.754443697479</v>
      </c>
      <c r="DL54" s="151">
        <v>1799.754443697479</v>
      </c>
      <c r="DM54" s="151">
        <v>1799.754443697479</v>
      </c>
      <c r="DN54" s="151">
        <v>1799.754443697479</v>
      </c>
      <c r="DO54" s="151">
        <v>1799.754443697479</v>
      </c>
      <c r="DP54" s="151">
        <v>1799.754443697479</v>
      </c>
      <c r="DQ54" s="151">
        <v>1799.754443697479</v>
      </c>
      <c r="DR54" s="151">
        <v>1799.754443697479</v>
      </c>
      <c r="DS54" s="151">
        <v>1799.754443697479</v>
      </c>
      <c r="DT54" s="151">
        <v>1650.4199800000001</v>
      </c>
      <c r="DU54" s="151">
        <v>1650.4199800000001</v>
      </c>
      <c r="DV54" s="151">
        <v>1650.4199800000001</v>
      </c>
      <c r="DW54" s="151">
        <v>1650.4199800000001</v>
      </c>
      <c r="DX54" s="151">
        <v>1650.4199800000001</v>
      </c>
      <c r="DY54" s="151">
        <v>1650.4199800000001</v>
      </c>
      <c r="DZ54" s="151">
        <v>1650.4199800000001</v>
      </c>
      <c r="EA54" s="151">
        <v>1650.4199800000001</v>
      </c>
      <c r="EB54" s="151">
        <v>1650.4199800000001</v>
      </c>
      <c r="EC54" s="151">
        <v>1650.4199800000001</v>
      </c>
      <c r="ED54" s="151">
        <v>1650.4199800000001</v>
      </c>
      <c r="EE54" s="151">
        <v>1650.4199800000001</v>
      </c>
      <c r="EF54" s="151">
        <v>1096.6245714285715</v>
      </c>
      <c r="EG54" s="151">
        <v>1096.6245714285715</v>
      </c>
      <c r="EH54" s="151">
        <v>1096.6245714285715</v>
      </c>
      <c r="EI54" s="151">
        <v>1096.6245714285715</v>
      </c>
      <c r="EJ54" s="151">
        <v>1096.6245714285715</v>
      </c>
      <c r="EK54" s="151">
        <v>1096.6245714285715</v>
      </c>
      <c r="EL54" s="151">
        <v>1096.6245714285715</v>
      </c>
      <c r="EM54" s="151">
        <v>1096.6245714285715</v>
      </c>
      <c r="EN54" s="326">
        <v>636.74975115207383</v>
      </c>
      <c r="EO54" s="325">
        <f t="shared" si="5"/>
        <v>730.11372498580647</v>
      </c>
      <c r="EP54" s="151">
        <f t="shared" ref="EP54:FU54" si="105">IFERROR(IF(EP$25-$C54&lt;0,0,VLOOKUP((ROUNDDOWN((EP$25-$C54)/365+1,0)),$C$8:$E$16,3,0))*$E50*$D$20,0)</f>
        <v>1741.04042112</v>
      </c>
      <c r="EQ54" s="151">
        <f t="shared" si="105"/>
        <v>1741.04042112</v>
      </c>
      <c r="ER54" s="151">
        <f t="shared" si="105"/>
        <v>1741.04042112</v>
      </c>
      <c r="ES54" s="151">
        <f t="shared" si="105"/>
        <v>1615.7691950399999</v>
      </c>
      <c r="ET54" s="151">
        <f t="shared" si="105"/>
        <v>1615.7691950399999</v>
      </c>
      <c r="EU54" s="151">
        <f t="shared" si="105"/>
        <v>1615.7691950399999</v>
      </c>
      <c r="EV54" s="151">
        <f t="shared" si="105"/>
        <v>1615.7691950399999</v>
      </c>
      <c r="EW54" s="151">
        <f t="shared" si="105"/>
        <v>1615.7691950399999</v>
      </c>
      <c r="EX54" s="151">
        <f t="shared" si="105"/>
        <v>1615.7691950399999</v>
      </c>
      <c r="EY54" s="151">
        <f t="shared" si="105"/>
        <v>1615.7691950399999</v>
      </c>
      <c r="EZ54" s="151">
        <f t="shared" si="105"/>
        <v>1615.7691950399999</v>
      </c>
      <c r="FA54" s="151">
        <f t="shared" si="105"/>
        <v>1615.7691950399999</v>
      </c>
      <c r="FB54" s="151">
        <f t="shared" si="105"/>
        <v>1615.7691950399999</v>
      </c>
      <c r="FC54" s="151">
        <f t="shared" si="105"/>
        <v>1615.7691950399999</v>
      </c>
      <c r="FD54" s="151">
        <f t="shared" si="105"/>
        <v>1615.7691950399999</v>
      </c>
      <c r="FE54" s="151">
        <f t="shared" si="105"/>
        <v>922.82286096000007</v>
      </c>
      <c r="FF54" s="151">
        <f t="shared" si="105"/>
        <v>922.82286096000007</v>
      </c>
      <c r="FG54" s="151">
        <f t="shared" si="105"/>
        <v>922.82286096000007</v>
      </c>
      <c r="FH54" s="151">
        <f t="shared" si="105"/>
        <v>922.82286096000007</v>
      </c>
      <c r="FI54" s="151">
        <f t="shared" si="105"/>
        <v>922.82286096000007</v>
      </c>
      <c r="FJ54" s="151">
        <f t="shared" si="105"/>
        <v>922.82286096000007</v>
      </c>
      <c r="FK54" s="151">
        <f t="shared" si="105"/>
        <v>922.82286096000007</v>
      </c>
      <c r="FL54" s="151">
        <f t="shared" si="105"/>
        <v>922.82286096000007</v>
      </c>
      <c r="FM54" s="210">
        <f t="shared" si="105"/>
        <v>922.82286096000007</v>
      </c>
      <c r="FN54" s="151">
        <f t="shared" si="105"/>
        <v>922.82286096000007</v>
      </c>
      <c r="FO54" s="151">
        <f t="shared" si="105"/>
        <v>922.82286096000007</v>
      </c>
      <c r="FP54" s="151">
        <f t="shared" si="105"/>
        <v>922.82286096000007</v>
      </c>
      <c r="FQ54" s="151">
        <f t="shared" si="105"/>
        <v>230.13166176000001</v>
      </c>
      <c r="FR54" s="151">
        <f t="shared" si="105"/>
        <v>230.13166176000001</v>
      </c>
      <c r="FS54" s="151">
        <f t="shared" si="105"/>
        <v>230.13166176000001</v>
      </c>
      <c r="FT54" s="151">
        <f t="shared" si="105"/>
        <v>230.13166176000001</v>
      </c>
      <c r="FU54" s="151">
        <f t="shared" si="105"/>
        <v>230.13166176000001</v>
      </c>
      <c r="FV54" s="151">
        <f t="shared" ref="FV54:GY54" si="106">IFERROR(IF(FV$25-$C54&lt;0,0,VLOOKUP((ROUNDDOWN((FV$25-$C54)/365+1,0)),$C$8:$E$16,3,0))*$E50*$D$20,0)</f>
        <v>230.13166176000001</v>
      </c>
      <c r="FW54" s="151">
        <f t="shared" si="106"/>
        <v>230.13166176000001</v>
      </c>
      <c r="FX54" s="151">
        <f t="shared" si="106"/>
        <v>230.13166176000001</v>
      </c>
      <c r="FY54" s="151">
        <f t="shared" si="106"/>
        <v>230.13166176000001</v>
      </c>
      <c r="FZ54" s="151">
        <f t="shared" si="106"/>
        <v>230.13166176000001</v>
      </c>
      <c r="GA54" s="151">
        <f t="shared" si="106"/>
        <v>230.13166176000001</v>
      </c>
      <c r="GB54" s="151">
        <f t="shared" si="106"/>
        <v>230.13166176000001</v>
      </c>
      <c r="GC54" s="151">
        <f t="shared" si="106"/>
        <v>0</v>
      </c>
      <c r="GD54" s="151">
        <f t="shared" si="106"/>
        <v>0</v>
      </c>
      <c r="GE54" s="151">
        <f t="shared" si="106"/>
        <v>0</v>
      </c>
      <c r="GF54" s="151">
        <f t="shared" si="106"/>
        <v>0</v>
      </c>
      <c r="GG54" s="151">
        <f t="shared" si="106"/>
        <v>0</v>
      </c>
      <c r="GH54" s="151">
        <f t="shared" si="106"/>
        <v>0</v>
      </c>
      <c r="GI54" s="151">
        <f t="shared" si="106"/>
        <v>0</v>
      </c>
      <c r="GJ54" s="151">
        <f t="shared" si="106"/>
        <v>0</v>
      </c>
      <c r="GK54" s="151">
        <f t="shared" si="106"/>
        <v>0</v>
      </c>
      <c r="GL54" s="307">
        <f t="shared" si="106"/>
        <v>0</v>
      </c>
      <c r="GM54" s="151">
        <f t="shared" si="106"/>
        <v>0</v>
      </c>
      <c r="GN54" s="151">
        <f t="shared" si="106"/>
        <v>0</v>
      </c>
      <c r="GO54" s="151">
        <f t="shared" si="106"/>
        <v>0</v>
      </c>
      <c r="GP54" s="151">
        <f t="shared" si="106"/>
        <v>0</v>
      </c>
      <c r="GQ54" s="151">
        <f t="shared" si="106"/>
        <v>0</v>
      </c>
      <c r="GR54" s="151">
        <f t="shared" si="106"/>
        <v>0</v>
      </c>
      <c r="GS54" s="151">
        <f t="shared" si="106"/>
        <v>0</v>
      </c>
      <c r="GT54" s="151">
        <f t="shared" si="106"/>
        <v>0</v>
      </c>
      <c r="GU54" s="151">
        <f t="shared" si="106"/>
        <v>0</v>
      </c>
      <c r="GV54" s="151">
        <f t="shared" si="106"/>
        <v>0</v>
      </c>
      <c r="GW54" s="151">
        <f t="shared" si="106"/>
        <v>0</v>
      </c>
      <c r="GX54" s="151">
        <f t="shared" si="106"/>
        <v>0</v>
      </c>
      <c r="GY54" s="151">
        <f t="shared" si="106"/>
        <v>0</v>
      </c>
    </row>
    <row r="55" spans="2:207" x14ac:dyDescent="0.25">
      <c r="C55" s="140">
        <v>41760</v>
      </c>
      <c r="D55" s="140">
        <f t="shared" si="2"/>
        <v>41790</v>
      </c>
      <c r="E55" s="52">
        <v>268</v>
      </c>
      <c r="F55" s="174">
        <v>4.4119077764274905</v>
      </c>
      <c r="G55" s="151">
        <v>10.520703159173246</v>
      </c>
      <c r="H55" s="151">
        <v>10.520703159173246</v>
      </c>
      <c r="I55" s="151">
        <v>10.520703159173246</v>
      </c>
      <c r="J55" s="151">
        <v>10.520703159173246</v>
      </c>
      <c r="K55" s="151">
        <v>8.4276136861192423</v>
      </c>
      <c r="L55" s="151">
        <v>8.4276136861192423</v>
      </c>
      <c r="M55" s="151">
        <v>8.4276136861192423</v>
      </c>
      <c r="N55" s="151">
        <v>8.4276136861192423</v>
      </c>
      <c r="O55" s="151">
        <v>8.4276136861192423</v>
      </c>
      <c r="P55" s="151">
        <v>8.4276136861192423</v>
      </c>
      <c r="Q55" s="151">
        <v>8.4276136861192423</v>
      </c>
      <c r="R55" s="151">
        <v>8.4276136861192423</v>
      </c>
      <c r="S55" s="151">
        <v>8.4276136861192423</v>
      </c>
      <c r="T55" s="151">
        <v>8.4276136861192423</v>
      </c>
      <c r="U55" s="151">
        <v>8.4276136861192423</v>
      </c>
      <c r="V55" s="151">
        <v>8.4276136861192423</v>
      </c>
      <c r="W55" s="151">
        <v>7.7283331956760133</v>
      </c>
      <c r="X55" s="151">
        <v>7.7283331956760133</v>
      </c>
      <c r="Y55" s="151">
        <v>7.7283331956760133</v>
      </c>
      <c r="Z55" s="151">
        <v>7.7283331956760133</v>
      </c>
      <c r="AA55" s="151">
        <v>7.7283331956760133</v>
      </c>
      <c r="AB55" s="151">
        <v>7.7283331956760133</v>
      </c>
      <c r="AC55" s="151">
        <v>7.7283331956760133</v>
      </c>
      <c r="AD55" s="151">
        <v>7.7283331956760133</v>
      </c>
      <c r="AE55" s="151">
        <v>7.7283331956760133</v>
      </c>
      <c r="AF55" s="151">
        <v>7.7283331956760133</v>
      </c>
      <c r="AG55" s="151">
        <v>7.7283331956760133</v>
      </c>
      <c r="AH55" s="151">
        <v>7.7283331956760133</v>
      </c>
      <c r="AI55" s="151">
        <v>5.1351051134059889</v>
      </c>
      <c r="AJ55" s="151">
        <v>5.1351051134059889</v>
      </c>
      <c r="AK55" s="151">
        <v>5.1351051134059889</v>
      </c>
      <c r="AL55" s="151">
        <v>5.1351051134059889</v>
      </c>
      <c r="AM55" s="151">
        <v>5.1351051134059889</v>
      </c>
      <c r="AN55" s="151">
        <v>5.1351051134059889</v>
      </c>
      <c r="AO55" s="210">
        <v>5.1351051134059889</v>
      </c>
      <c r="AP55" s="262">
        <v>2.9816739368163803</v>
      </c>
      <c r="AQ55" s="268">
        <f t="shared" si="8"/>
        <v>3.6885408837950129</v>
      </c>
      <c r="AR55" s="265">
        <f t="shared" ref="AR55:BW55" si="107">IFERROR(IF(AR$25-$C55&lt;0,0,VLOOKUP((ROUNDDOWN((AR$25-$C55)/365+1,0)),$C$8:$E$16,3,0))*$E51*$D$3,0)</f>
        <v>8.7957513382804144</v>
      </c>
      <c r="AS55" s="265">
        <f t="shared" si="107"/>
        <v>8.7957513382804144</v>
      </c>
      <c r="AT55" s="265">
        <f t="shared" si="107"/>
        <v>8.7957513382804144</v>
      </c>
      <c r="AU55" s="265">
        <f t="shared" si="107"/>
        <v>8.7957513382804144</v>
      </c>
      <c r="AV55" s="265">
        <f t="shared" si="107"/>
        <v>8.1628800154352081</v>
      </c>
      <c r="AW55" s="265">
        <f t="shared" si="107"/>
        <v>8.1628800154352081</v>
      </c>
      <c r="AX55" s="265">
        <f t="shared" si="107"/>
        <v>8.1628800154352081</v>
      </c>
      <c r="AY55" s="265">
        <f t="shared" si="107"/>
        <v>8.1628800154352081</v>
      </c>
      <c r="AZ55" s="265">
        <f t="shared" si="107"/>
        <v>8.1628800154352081</v>
      </c>
      <c r="BA55" s="265">
        <f t="shared" si="107"/>
        <v>8.1628800154352081</v>
      </c>
      <c r="BB55" s="265">
        <f t="shared" si="107"/>
        <v>8.1628800154352081</v>
      </c>
      <c r="BC55" s="265">
        <f t="shared" si="107"/>
        <v>8.1628800154352081</v>
      </c>
      <c r="BD55" s="265">
        <f t="shared" si="107"/>
        <v>8.1628800154352081</v>
      </c>
      <c r="BE55" s="265">
        <f t="shared" si="107"/>
        <v>8.1628800154352081</v>
      </c>
      <c r="BF55" s="265">
        <f t="shared" si="107"/>
        <v>8.1628800154352081</v>
      </c>
      <c r="BG55" s="265">
        <f t="shared" si="107"/>
        <v>8.1628800154352081</v>
      </c>
      <c r="BH55" s="265">
        <f t="shared" si="107"/>
        <v>4.6621091135053145</v>
      </c>
      <c r="BI55" s="265">
        <f t="shared" si="107"/>
        <v>4.6621091135053145</v>
      </c>
      <c r="BJ55" s="265">
        <f t="shared" si="107"/>
        <v>4.6621091135053145</v>
      </c>
      <c r="BK55" s="265">
        <f t="shared" si="107"/>
        <v>4.6621091135053145</v>
      </c>
      <c r="BL55" s="265">
        <f t="shared" si="107"/>
        <v>4.6621091135053145</v>
      </c>
      <c r="BM55" s="265">
        <f t="shared" si="107"/>
        <v>4.6621091135053145</v>
      </c>
      <c r="BN55" s="265">
        <f t="shared" si="107"/>
        <v>4.6621091135053145</v>
      </c>
      <c r="BO55" s="269">
        <f t="shared" si="51"/>
        <v>2.7070310981643759</v>
      </c>
      <c r="BP55" s="232">
        <f t="shared" si="107"/>
        <v>4.6621091135053145</v>
      </c>
      <c r="BQ55" s="232">
        <f t="shared" si="107"/>
        <v>4.6621091135053145</v>
      </c>
      <c r="BR55" s="232">
        <f t="shared" si="107"/>
        <v>4.6621091135053145</v>
      </c>
      <c r="BS55" s="232">
        <f t="shared" si="107"/>
        <v>4.6621091135053145</v>
      </c>
      <c r="BT55" s="232">
        <f t="shared" si="107"/>
        <v>1.1626271552064675</v>
      </c>
      <c r="BU55" s="232">
        <f t="shared" si="107"/>
        <v>1.1626271552064675</v>
      </c>
      <c r="BV55" s="232">
        <f t="shared" si="107"/>
        <v>1.1626271552064675</v>
      </c>
      <c r="BW55" s="232">
        <f t="shared" si="107"/>
        <v>1.1626271552064675</v>
      </c>
      <c r="BX55" s="232">
        <f t="shared" ref="BX55:DA55" si="108">IFERROR(IF(BX$25-$C55&lt;0,0,VLOOKUP((ROUNDDOWN((BX$25-$C55)/365+1,0)),$C$8:$E$16,3,0))*$E51*$D$3,0)</f>
        <v>1.1626271552064675</v>
      </c>
      <c r="BY55" s="232">
        <f t="shared" si="108"/>
        <v>1.1626271552064675</v>
      </c>
      <c r="BZ55" s="232">
        <f t="shared" si="108"/>
        <v>1.1626271552064675</v>
      </c>
      <c r="CA55" s="232">
        <f t="shared" si="108"/>
        <v>1.1626271552064675</v>
      </c>
      <c r="CB55" s="232">
        <f t="shared" si="108"/>
        <v>1.1626271552064675</v>
      </c>
      <c r="CC55" s="232">
        <f t="shared" si="108"/>
        <v>1.1626271552064675</v>
      </c>
      <c r="CD55" s="232">
        <f t="shared" si="108"/>
        <v>1.1626271552064675</v>
      </c>
      <c r="CE55" s="232">
        <f t="shared" si="108"/>
        <v>1.1626271552064675</v>
      </c>
      <c r="CF55" s="232">
        <f t="shared" si="108"/>
        <v>0</v>
      </c>
      <c r="CG55" s="232">
        <f t="shared" si="108"/>
        <v>0</v>
      </c>
      <c r="CH55" s="232">
        <f t="shared" si="108"/>
        <v>0</v>
      </c>
      <c r="CI55" s="232">
        <f t="shared" si="108"/>
        <v>0</v>
      </c>
      <c r="CJ55" s="232">
        <f t="shared" si="108"/>
        <v>0</v>
      </c>
      <c r="CK55" s="232">
        <f t="shared" si="108"/>
        <v>0</v>
      </c>
      <c r="CL55" s="232">
        <f t="shared" si="108"/>
        <v>0</v>
      </c>
      <c r="CM55" s="232">
        <f t="shared" si="108"/>
        <v>0</v>
      </c>
      <c r="CN55" s="232">
        <f t="shared" si="108"/>
        <v>0</v>
      </c>
      <c r="CO55" s="232">
        <f t="shared" si="108"/>
        <v>0</v>
      </c>
      <c r="CP55" s="232">
        <f t="shared" si="108"/>
        <v>0</v>
      </c>
      <c r="CQ55" s="232">
        <f t="shared" si="108"/>
        <v>0</v>
      </c>
      <c r="CR55" s="232">
        <f t="shared" si="108"/>
        <v>0</v>
      </c>
      <c r="CS55" s="232">
        <f t="shared" si="108"/>
        <v>0</v>
      </c>
      <c r="CT55" s="232">
        <f t="shared" si="108"/>
        <v>0</v>
      </c>
      <c r="CU55" s="232">
        <f t="shared" si="108"/>
        <v>0</v>
      </c>
      <c r="CV55" s="232">
        <f t="shared" si="108"/>
        <v>0</v>
      </c>
      <c r="CW55" s="232">
        <f t="shared" si="108"/>
        <v>0</v>
      </c>
      <c r="CX55" s="232">
        <f t="shared" si="108"/>
        <v>0</v>
      </c>
      <c r="CY55" s="232">
        <f t="shared" si="108"/>
        <v>0</v>
      </c>
      <c r="CZ55" s="232">
        <f t="shared" si="108"/>
        <v>0</v>
      </c>
      <c r="DA55" s="232">
        <f t="shared" si="108"/>
        <v>0</v>
      </c>
      <c r="DD55" s="325">
        <v>432.73170731707319</v>
      </c>
      <c r="DE55" s="151">
        <v>432.73170731707319</v>
      </c>
      <c r="DF55" s="151">
        <v>432.73170731707319</v>
      </c>
      <c r="DG55" s="151">
        <v>432.73170731707319</v>
      </c>
      <c r="DH55" s="151">
        <v>432.73170731707319</v>
      </c>
      <c r="DI55" s="151">
        <v>346.63991596638658</v>
      </c>
      <c r="DJ55" s="151">
        <v>346.63991596638658</v>
      </c>
      <c r="DK55" s="151">
        <v>346.63991596638658</v>
      </c>
      <c r="DL55" s="151">
        <v>346.63991596638658</v>
      </c>
      <c r="DM55" s="151">
        <v>346.63991596638658</v>
      </c>
      <c r="DN55" s="151">
        <v>346.63991596638658</v>
      </c>
      <c r="DO55" s="151">
        <v>346.63991596638658</v>
      </c>
      <c r="DP55" s="151">
        <v>346.63991596638658</v>
      </c>
      <c r="DQ55" s="151">
        <v>346.63991596638658</v>
      </c>
      <c r="DR55" s="151">
        <v>346.63991596638658</v>
      </c>
      <c r="DS55" s="151">
        <v>346.63991596638658</v>
      </c>
      <c r="DT55" s="151">
        <v>346.63991596638658</v>
      </c>
      <c r="DU55" s="151">
        <v>317.8775</v>
      </c>
      <c r="DV55" s="151">
        <v>317.8775</v>
      </c>
      <c r="DW55" s="151">
        <v>317.8775</v>
      </c>
      <c r="DX55" s="151">
        <v>317.8775</v>
      </c>
      <c r="DY55" s="151">
        <v>317.8775</v>
      </c>
      <c r="DZ55" s="151">
        <v>317.8775</v>
      </c>
      <c r="EA55" s="151">
        <v>317.8775</v>
      </c>
      <c r="EB55" s="151">
        <v>317.8775</v>
      </c>
      <c r="EC55" s="151">
        <v>317.8775</v>
      </c>
      <c r="ED55" s="151">
        <v>317.8775</v>
      </c>
      <c r="EE55" s="151">
        <v>317.8775</v>
      </c>
      <c r="EF55" s="151">
        <v>317.8775</v>
      </c>
      <c r="EG55" s="151">
        <v>211.21428571428569</v>
      </c>
      <c r="EH55" s="151">
        <v>211.21428571428569</v>
      </c>
      <c r="EI55" s="151">
        <v>211.21428571428569</v>
      </c>
      <c r="EJ55" s="151">
        <v>211.21428571428569</v>
      </c>
      <c r="EK55" s="151">
        <v>211.21428571428569</v>
      </c>
      <c r="EL55" s="151">
        <v>211.21428571428569</v>
      </c>
      <c r="EM55" s="151">
        <v>211.21428571428569</v>
      </c>
      <c r="EN55" s="326">
        <v>122.6405529953917</v>
      </c>
      <c r="EO55" s="325">
        <f t="shared" si="5"/>
        <v>140.62282838709677</v>
      </c>
      <c r="EP55" s="151">
        <f t="shared" ref="EP55:FU55" si="109">IFERROR(IF(EP$25-$C55&lt;0,0,VLOOKUP((ROUNDDOWN((EP$25-$C55)/365+1,0)),$C$8:$E$16,3,0))*$E51*$D$20,0)</f>
        <v>335.33136000000002</v>
      </c>
      <c r="EQ55" s="151">
        <f t="shared" si="109"/>
        <v>335.33136000000002</v>
      </c>
      <c r="ER55" s="151">
        <f t="shared" si="109"/>
        <v>335.33136000000002</v>
      </c>
      <c r="ES55" s="151">
        <f t="shared" si="109"/>
        <v>335.33136000000002</v>
      </c>
      <c r="ET55" s="151">
        <f t="shared" si="109"/>
        <v>311.20362</v>
      </c>
      <c r="EU55" s="151">
        <f t="shared" si="109"/>
        <v>311.20362</v>
      </c>
      <c r="EV55" s="151">
        <f t="shared" si="109"/>
        <v>311.20362</v>
      </c>
      <c r="EW55" s="151">
        <f t="shared" si="109"/>
        <v>311.20362</v>
      </c>
      <c r="EX55" s="151">
        <f t="shared" si="109"/>
        <v>311.20362</v>
      </c>
      <c r="EY55" s="151">
        <f t="shared" si="109"/>
        <v>311.20362</v>
      </c>
      <c r="EZ55" s="151">
        <f t="shared" si="109"/>
        <v>311.20362</v>
      </c>
      <c r="FA55" s="151">
        <f t="shared" si="109"/>
        <v>311.20362</v>
      </c>
      <c r="FB55" s="151">
        <f t="shared" si="109"/>
        <v>311.20362</v>
      </c>
      <c r="FC55" s="151">
        <f t="shared" si="109"/>
        <v>311.20362</v>
      </c>
      <c r="FD55" s="151">
        <f t="shared" si="109"/>
        <v>311.20362</v>
      </c>
      <c r="FE55" s="151">
        <f t="shared" si="109"/>
        <v>311.20362</v>
      </c>
      <c r="FF55" s="151">
        <f t="shared" si="109"/>
        <v>177.73938000000001</v>
      </c>
      <c r="FG55" s="151">
        <f t="shared" si="109"/>
        <v>177.73938000000001</v>
      </c>
      <c r="FH55" s="151">
        <f t="shared" si="109"/>
        <v>177.73938000000001</v>
      </c>
      <c r="FI55" s="151">
        <f t="shared" si="109"/>
        <v>177.73938000000001</v>
      </c>
      <c r="FJ55" s="151">
        <f t="shared" si="109"/>
        <v>177.73938000000001</v>
      </c>
      <c r="FK55" s="151">
        <f t="shared" si="109"/>
        <v>177.73938000000001</v>
      </c>
      <c r="FL55" s="151">
        <f t="shared" si="109"/>
        <v>177.73938000000001</v>
      </c>
      <c r="FM55" s="210">
        <f t="shared" si="109"/>
        <v>177.73938000000001</v>
      </c>
      <c r="FN55" s="151">
        <f t="shared" si="109"/>
        <v>177.73938000000001</v>
      </c>
      <c r="FO55" s="151">
        <f t="shared" si="109"/>
        <v>177.73938000000001</v>
      </c>
      <c r="FP55" s="151">
        <f t="shared" si="109"/>
        <v>177.73938000000001</v>
      </c>
      <c r="FQ55" s="151">
        <f t="shared" si="109"/>
        <v>177.73938000000001</v>
      </c>
      <c r="FR55" s="151">
        <f t="shared" si="109"/>
        <v>44.324280000000002</v>
      </c>
      <c r="FS55" s="151">
        <f t="shared" si="109"/>
        <v>44.324280000000002</v>
      </c>
      <c r="FT55" s="151">
        <f t="shared" si="109"/>
        <v>44.324280000000002</v>
      </c>
      <c r="FU55" s="151">
        <f t="shared" si="109"/>
        <v>44.324280000000002</v>
      </c>
      <c r="FV55" s="151">
        <f t="shared" ref="FV55:GY55" si="110">IFERROR(IF(FV$25-$C55&lt;0,0,VLOOKUP((ROUNDDOWN((FV$25-$C55)/365+1,0)),$C$8:$E$16,3,0))*$E51*$D$20,0)</f>
        <v>44.324280000000002</v>
      </c>
      <c r="FW55" s="151">
        <f t="shared" si="110"/>
        <v>44.324280000000002</v>
      </c>
      <c r="FX55" s="151">
        <f t="shared" si="110"/>
        <v>44.324280000000002</v>
      </c>
      <c r="FY55" s="151">
        <f t="shared" si="110"/>
        <v>44.324280000000002</v>
      </c>
      <c r="FZ55" s="151">
        <f t="shared" si="110"/>
        <v>44.324280000000002</v>
      </c>
      <c r="GA55" s="151">
        <f t="shared" si="110"/>
        <v>44.324280000000002</v>
      </c>
      <c r="GB55" s="151">
        <f t="shared" si="110"/>
        <v>44.324280000000002</v>
      </c>
      <c r="GC55" s="151">
        <f t="shared" si="110"/>
        <v>44.324280000000002</v>
      </c>
      <c r="GD55" s="151">
        <f t="shared" si="110"/>
        <v>0</v>
      </c>
      <c r="GE55" s="151">
        <f t="shared" si="110"/>
        <v>0</v>
      </c>
      <c r="GF55" s="151">
        <f t="shared" si="110"/>
        <v>0</v>
      </c>
      <c r="GG55" s="151">
        <f t="shared" si="110"/>
        <v>0</v>
      </c>
      <c r="GH55" s="151">
        <f t="shared" si="110"/>
        <v>0</v>
      </c>
      <c r="GI55" s="151">
        <f t="shared" si="110"/>
        <v>0</v>
      </c>
      <c r="GJ55" s="151">
        <f t="shared" si="110"/>
        <v>0</v>
      </c>
      <c r="GK55" s="151">
        <f t="shared" si="110"/>
        <v>0</v>
      </c>
      <c r="GL55" s="307">
        <f t="shared" si="110"/>
        <v>0</v>
      </c>
      <c r="GM55" s="151">
        <f t="shared" si="110"/>
        <v>0</v>
      </c>
      <c r="GN55" s="151">
        <f t="shared" si="110"/>
        <v>0</v>
      </c>
      <c r="GO55" s="151">
        <f t="shared" si="110"/>
        <v>0</v>
      </c>
      <c r="GP55" s="151">
        <f t="shared" si="110"/>
        <v>0</v>
      </c>
      <c r="GQ55" s="151">
        <f t="shared" si="110"/>
        <v>0</v>
      </c>
      <c r="GR55" s="151">
        <f t="shared" si="110"/>
        <v>0</v>
      </c>
      <c r="GS55" s="151">
        <f t="shared" si="110"/>
        <v>0</v>
      </c>
      <c r="GT55" s="151">
        <f t="shared" si="110"/>
        <v>0</v>
      </c>
      <c r="GU55" s="151">
        <f t="shared" si="110"/>
        <v>0</v>
      </c>
      <c r="GV55" s="151">
        <f t="shared" si="110"/>
        <v>0</v>
      </c>
      <c r="GW55" s="151">
        <f t="shared" si="110"/>
        <v>0</v>
      </c>
      <c r="GX55" s="151">
        <f t="shared" si="110"/>
        <v>0</v>
      </c>
      <c r="GY55" s="151">
        <f t="shared" si="110"/>
        <v>0</v>
      </c>
    </row>
    <row r="56" spans="2:207" x14ac:dyDescent="0.25">
      <c r="C56" s="140">
        <v>41791</v>
      </c>
      <c r="D56" s="140">
        <f t="shared" si="2"/>
        <v>41820</v>
      </c>
      <c r="E56" s="52">
        <v>510</v>
      </c>
      <c r="F56" s="174">
        <v>25.147874325636696</v>
      </c>
      <c r="G56" s="151">
        <v>59.968008007287501</v>
      </c>
      <c r="H56" s="151">
        <v>59.968008007287501</v>
      </c>
      <c r="I56" s="151">
        <v>59.968008007287501</v>
      </c>
      <c r="J56" s="151">
        <v>59.968008007287501</v>
      </c>
      <c r="K56" s="151">
        <v>59.968008007287501</v>
      </c>
      <c r="L56" s="151">
        <v>48.03739801087967</v>
      </c>
      <c r="M56" s="151">
        <v>48.03739801087967</v>
      </c>
      <c r="N56" s="151">
        <v>48.03739801087967</v>
      </c>
      <c r="O56" s="151">
        <v>48.03739801087967</v>
      </c>
      <c r="P56" s="151">
        <v>48.03739801087967</v>
      </c>
      <c r="Q56" s="151">
        <v>48.03739801087967</v>
      </c>
      <c r="R56" s="151">
        <v>48.03739801087967</v>
      </c>
      <c r="S56" s="151">
        <v>48.03739801087967</v>
      </c>
      <c r="T56" s="151">
        <v>48.03739801087967</v>
      </c>
      <c r="U56" s="151">
        <v>48.03739801087967</v>
      </c>
      <c r="V56" s="151">
        <v>48.03739801087967</v>
      </c>
      <c r="W56" s="151">
        <v>48.03739801087967</v>
      </c>
      <c r="X56" s="151">
        <v>44.051499215353282</v>
      </c>
      <c r="Y56" s="151">
        <v>44.051499215353282</v>
      </c>
      <c r="Z56" s="151">
        <v>44.051499215353282</v>
      </c>
      <c r="AA56" s="151">
        <v>44.051499215353282</v>
      </c>
      <c r="AB56" s="151">
        <v>44.051499215353282</v>
      </c>
      <c r="AC56" s="151">
        <v>44.051499215353282</v>
      </c>
      <c r="AD56" s="151">
        <v>44.051499215353282</v>
      </c>
      <c r="AE56" s="151">
        <v>44.051499215353282</v>
      </c>
      <c r="AF56" s="151">
        <v>44.051499215353282</v>
      </c>
      <c r="AG56" s="151">
        <v>44.051499215353282</v>
      </c>
      <c r="AH56" s="151">
        <v>44.051499215353282</v>
      </c>
      <c r="AI56" s="151">
        <v>44.051499215353282</v>
      </c>
      <c r="AJ56" s="151">
        <v>29.27009914641414</v>
      </c>
      <c r="AK56" s="151">
        <v>29.27009914641414</v>
      </c>
      <c r="AL56" s="151">
        <v>29.27009914641414</v>
      </c>
      <c r="AM56" s="151">
        <v>29.27009914641414</v>
      </c>
      <c r="AN56" s="151">
        <v>29.27009914641414</v>
      </c>
      <c r="AO56" s="210">
        <v>29.27009914641414</v>
      </c>
      <c r="AP56" s="262">
        <v>16.995541439853369</v>
      </c>
      <c r="AQ56" s="268">
        <f t="shared" si="8"/>
        <v>21.024683037631572</v>
      </c>
      <c r="AR56" s="265">
        <f t="shared" ref="AR56:BW56" si="111">IFERROR(IF(AR$25-$C56&lt;0,0,VLOOKUP((ROUNDDOWN((AR$25-$C56)/365+1,0)),$C$8:$E$16,3,0))*$E52*$D$3,0)</f>
        <v>50.135782628198363</v>
      </c>
      <c r="AS56" s="265">
        <f t="shared" si="111"/>
        <v>50.135782628198363</v>
      </c>
      <c r="AT56" s="265">
        <f t="shared" si="111"/>
        <v>50.135782628198363</v>
      </c>
      <c r="AU56" s="265">
        <f t="shared" si="111"/>
        <v>50.135782628198363</v>
      </c>
      <c r="AV56" s="265">
        <f t="shared" si="111"/>
        <v>50.135782628198363</v>
      </c>
      <c r="AW56" s="265">
        <f t="shared" si="111"/>
        <v>46.528416087980695</v>
      </c>
      <c r="AX56" s="265">
        <f t="shared" si="111"/>
        <v>46.528416087980695</v>
      </c>
      <c r="AY56" s="265">
        <f t="shared" si="111"/>
        <v>46.528416087980695</v>
      </c>
      <c r="AZ56" s="265">
        <f t="shared" si="111"/>
        <v>46.528416087980695</v>
      </c>
      <c r="BA56" s="265">
        <f t="shared" si="111"/>
        <v>46.528416087980695</v>
      </c>
      <c r="BB56" s="265">
        <f t="shared" si="111"/>
        <v>46.528416087980695</v>
      </c>
      <c r="BC56" s="265">
        <f t="shared" si="111"/>
        <v>46.528416087980695</v>
      </c>
      <c r="BD56" s="265">
        <f t="shared" si="111"/>
        <v>46.528416087980695</v>
      </c>
      <c r="BE56" s="265">
        <f t="shared" si="111"/>
        <v>46.528416087980695</v>
      </c>
      <c r="BF56" s="265">
        <f t="shared" si="111"/>
        <v>46.528416087980695</v>
      </c>
      <c r="BG56" s="265">
        <f t="shared" si="111"/>
        <v>46.528416087980695</v>
      </c>
      <c r="BH56" s="265">
        <f t="shared" si="111"/>
        <v>46.528416087980695</v>
      </c>
      <c r="BI56" s="265">
        <f t="shared" si="111"/>
        <v>26.574021946980288</v>
      </c>
      <c r="BJ56" s="265">
        <f t="shared" si="111"/>
        <v>26.574021946980288</v>
      </c>
      <c r="BK56" s="265">
        <f t="shared" si="111"/>
        <v>26.574021946980288</v>
      </c>
      <c r="BL56" s="265">
        <f t="shared" si="111"/>
        <v>26.574021946980288</v>
      </c>
      <c r="BM56" s="265">
        <f t="shared" si="111"/>
        <v>26.574021946980288</v>
      </c>
      <c r="BN56" s="265">
        <f t="shared" si="111"/>
        <v>26.574021946980288</v>
      </c>
      <c r="BO56" s="269">
        <f t="shared" si="51"/>
        <v>15.430077259536942</v>
      </c>
      <c r="BP56" s="232">
        <f t="shared" si="111"/>
        <v>26.574021946980288</v>
      </c>
      <c r="BQ56" s="232">
        <f t="shared" si="111"/>
        <v>26.574021946980288</v>
      </c>
      <c r="BR56" s="232">
        <f t="shared" si="111"/>
        <v>26.574021946980288</v>
      </c>
      <c r="BS56" s="232">
        <f t="shared" si="111"/>
        <v>26.574021946980288</v>
      </c>
      <c r="BT56" s="232">
        <f t="shared" si="111"/>
        <v>26.574021946980288</v>
      </c>
      <c r="BU56" s="232">
        <f t="shared" si="111"/>
        <v>6.6269747846768645</v>
      </c>
      <c r="BV56" s="232">
        <f t="shared" si="111"/>
        <v>6.6269747846768645</v>
      </c>
      <c r="BW56" s="232">
        <f t="shared" si="111"/>
        <v>6.6269747846768645</v>
      </c>
      <c r="BX56" s="232">
        <f t="shared" ref="BX56:DA56" si="112">IFERROR(IF(BX$25-$C56&lt;0,0,VLOOKUP((ROUNDDOWN((BX$25-$C56)/365+1,0)),$C$8:$E$16,3,0))*$E52*$D$3,0)</f>
        <v>6.6269747846768645</v>
      </c>
      <c r="BY56" s="232">
        <f t="shared" si="112"/>
        <v>6.6269747846768645</v>
      </c>
      <c r="BZ56" s="232">
        <f t="shared" si="112"/>
        <v>6.6269747846768645</v>
      </c>
      <c r="CA56" s="232">
        <f t="shared" si="112"/>
        <v>6.6269747846768645</v>
      </c>
      <c r="CB56" s="232">
        <f t="shared" si="112"/>
        <v>6.6269747846768645</v>
      </c>
      <c r="CC56" s="232">
        <f t="shared" si="112"/>
        <v>6.6269747846768645</v>
      </c>
      <c r="CD56" s="232">
        <f t="shared" si="112"/>
        <v>6.6269747846768645</v>
      </c>
      <c r="CE56" s="232">
        <f t="shared" si="112"/>
        <v>6.6269747846768645</v>
      </c>
      <c r="CF56" s="232">
        <f t="shared" si="112"/>
        <v>6.6269747846768645</v>
      </c>
      <c r="CG56" s="232">
        <f t="shared" si="112"/>
        <v>0</v>
      </c>
      <c r="CH56" s="232">
        <f t="shared" si="112"/>
        <v>0</v>
      </c>
      <c r="CI56" s="232">
        <f t="shared" si="112"/>
        <v>0</v>
      </c>
      <c r="CJ56" s="232">
        <f t="shared" si="112"/>
        <v>0</v>
      </c>
      <c r="CK56" s="232">
        <f t="shared" si="112"/>
        <v>0</v>
      </c>
      <c r="CL56" s="232">
        <f t="shared" si="112"/>
        <v>0</v>
      </c>
      <c r="CM56" s="232">
        <f t="shared" si="112"/>
        <v>0</v>
      </c>
      <c r="CN56" s="232">
        <f t="shared" si="112"/>
        <v>0</v>
      </c>
      <c r="CO56" s="232">
        <f t="shared" si="112"/>
        <v>0</v>
      </c>
      <c r="CP56" s="232">
        <f t="shared" si="112"/>
        <v>0</v>
      </c>
      <c r="CQ56" s="232">
        <f t="shared" si="112"/>
        <v>0</v>
      </c>
      <c r="CR56" s="232">
        <f t="shared" si="112"/>
        <v>0</v>
      </c>
      <c r="CS56" s="232">
        <f t="shared" si="112"/>
        <v>0</v>
      </c>
      <c r="CT56" s="232">
        <f t="shared" si="112"/>
        <v>0</v>
      </c>
      <c r="CU56" s="232">
        <f t="shared" si="112"/>
        <v>0</v>
      </c>
      <c r="CV56" s="232">
        <f t="shared" si="112"/>
        <v>0</v>
      </c>
      <c r="CW56" s="232">
        <f t="shared" si="112"/>
        <v>0</v>
      </c>
      <c r="CX56" s="232">
        <f t="shared" si="112"/>
        <v>0</v>
      </c>
      <c r="CY56" s="232">
        <f t="shared" si="112"/>
        <v>0</v>
      </c>
      <c r="CZ56" s="232">
        <f t="shared" si="112"/>
        <v>0</v>
      </c>
      <c r="DA56" s="232">
        <f t="shared" si="112"/>
        <v>0</v>
      </c>
      <c r="DD56" s="325">
        <v>2466.570731707317</v>
      </c>
      <c r="DE56" s="151">
        <v>2466.570731707317</v>
      </c>
      <c r="DF56" s="151">
        <v>2466.570731707317</v>
      </c>
      <c r="DG56" s="151">
        <v>2466.570731707317</v>
      </c>
      <c r="DH56" s="151">
        <v>2466.570731707317</v>
      </c>
      <c r="DI56" s="151">
        <v>2466.570731707317</v>
      </c>
      <c r="DJ56" s="151">
        <v>1975.8475210084032</v>
      </c>
      <c r="DK56" s="151">
        <v>1975.8475210084032</v>
      </c>
      <c r="DL56" s="151">
        <v>1975.8475210084032</v>
      </c>
      <c r="DM56" s="151">
        <v>1975.8475210084032</v>
      </c>
      <c r="DN56" s="151">
        <v>1975.8475210084032</v>
      </c>
      <c r="DO56" s="151">
        <v>1975.8475210084032</v>
      </c>
      <c r="DP56" s="151">
        <v>1975.8475210084032</v>
      </c>
      <c r="DQ56" s="151">
        <v>1975.8475210084032</v>
      </c>
      <c r="DR56" s="151">
        <v>1975.8475210084032</v>
      </c>
      <c r="DS56" s="151">
        <v>1975.8475210084032</v>
      </c>
      <c r="DT56" s="151">
        <v>1975.8475210084032</v>
      </c>
      <c r="DU56" s="151">
        <v>1975.8475210084032</v>
      </c>
      <c r="DV56" s="151">
        <v>1811.90175</v>
      </c>
      <c r="DW56" s="151">
        <v>1811.90175</v>
      </c>
      <c r="DX56" s="151">
        <v>1811.90175</v>
      </c>
      <c r="DY56" s="151">
        <v>1811.90175</v>
      </c>
      <c r="DZ56" s="151">
        <v>1811.90175</v>
      </c>
      <c r="EA56" s="151">
        <v>1811.90175</v>
      </c>
      <c r="EB56" s="151">
        <v>1811.90175</v>
      </c>
      <c r="EC56" s="151">
        <v>1811.90175</v>
      </c>
      <c r="ED56" s="151">
        <v>1811.90175</v>
      </c>
      <c r="EE56" s="151">
        <v>1811.90175</v>
      </c>
      <c r="EF56" s="151">
        <v>1811.90175</v>
      </c>
      <c r="EG56" s="151">
        <v>1811.90175</v>
      </c>
      <c r="EH56" s="151">
        <v>1203.9214285714286</v>
      </c>
      <c r="EI56" s="151">
        <v>1203.9214285714286</v>
      </c>
      <c r="EJ56" s="151">
        <v>1203.9214285714286</v>
      </c>
      <c r="EK56" s="151">
        <v>1203.9214285714286</v>
      </c>
      <c r="EL56" s="151">
        <v>1203.9214285714286</v>
      </c>
      <c r="EM56" s="151">
        <v>1203.9214285714286</v>
      </c>
      <c r="EN56" s="326">
        <v>699.05115207373274</v>
      </c>
      <c r="EO56" s="325">
        <f t="shared" si="5"/>
        <v>801.55012180645156</v>
      </c>
      <c r="EP56" s="151">
        <f t="shared" ref="EP56:FU56" si="113">IFERROR(IF(EP$25-$C56&lt;0,0,VLOOKUP((ROUNDDOWN((EP$25-$C56)/365+1,0)),$C$8:$E$16,3,0))*$E52*$D$20,0)</f>
        <v>1911.3887519999998</v>
      </c>
      <c r="EQ56" s="151">
        <f t="shared" si="113"/>
        <v>1911.3887519999998</v>
      </c>
      <c r="ER56" s="151">
        <f t="shared" si="113"/>
        <v>1911.3887519999998</v>
      </c>
      <c r="ES56" s="151">
        <f t="shared" si="113"/>
        <v>1911.3887519999998</v>
      </c>
      <c r="ET56" s="151">
        <f t="shared" si="113"/>
        <v>1911.3887519999998</v>
      </c>
      <c r="EU56" s="151">
        <f t="shared" si="113"/>
        <v>1773.8606339999999</v>
      </c>
      <c r="EV56" s="151">
        <f t="shared" si="113"/>
        <v>1773.8606339999999</v>
      </c>
      <c r="EW56" s="151">
        <f t="shared" si="113"/>
        <v>1773.8606339999999</v>
      </c>
      <c r="EX56" s="151">
        <f t="shared" si="113"/>
        <v>1773.8606339999999</v>
      </c>
      <c r="EY56" s="151">
        <f t="shared" si="113"/>
        <v>1773.8606339999999</v>
      </c>
      <c r="EZ56" s="151">
        <f t="shared" si="113"/>
        <v>1773.8606339999999</v>
      </c>
      <c r="FA56" s="151">
        <f t="shared" si="113"/>
        <v>1773.8606339999999</v>
      </c>
      <c r="FB56" s="151">
        <f t="shared" si="113"/>
        <v>1773.8606339999999</v>
      </c>
      <c r="FC56" s="151">
        <f t="shared" si="113"/>
        <v>1773.8606339999999</v>
      </c>
      <c r="FD56" s="151">
        <f t="shared" si="113"/>
        <v>1773.8606339999999</v>
      </c>
      <c r="FE56" s="151">
        <f t="shared" si="113"/>
        <v>1773.8606339999999</v>
      </c>
      <c r="FF56" s="151">
        <f t="shared" si="113"/>
        <v>1773.8606339999999</v>
      </c>
      <c r="FG56" s="151">
        <f t="shared" si="113"/>
        <v>1013.114466</v>
      </c>
      <c r="FH56" s="151">
        <f t="shared" si="113"/>
        <v>1013.114466</v>
      </c>
      <c r="FI56" s="151">
        <f t="shared" si="113"/>
        <v>1013.114466</v>
      </c>
      <c r="FJ56" s="151">
        <f t="shared" si="113"/>
        <v>1013.114466</v>
      </c>
      <c r="FK56" s="151">
        <f t="shared" si="113"/>
        <v>1013.114466</v>
      </c>
      <c r="FL56" s="151">
        <f t="shared" si="113"/>
        <v>1013.114466</v>
      </c>
      <c r="FM56" s="210">
        <f t="shared" si="113"/>
        <v>1013.114466</v>
      </c>
      <c r="FN56" s="151">
        <f t="shared" si="113"/>
        <v>1013.114466</v>
      </c>
      <c r="FO56" s="151">
        <f t="shared" si="113"/>
        <v>1013.114466</v>
      </c>
      <c r="FP56" s="151">
        <f t="shared" si="113"/>
        <v>1013.114466</v>
      </c>
      <c r="FQ56" s="151">
        <f t="shared" si="113"/>
        <v>1013.114466</v>
      </c>
      <c r="FR56" s="151">
        <f t="shared" si="113"/>
        <v>1013.114466</v>
      </c>
      <c r="FS56" s="151">
        <f t="shared" si="113"/>
        <v>252.64839599999999</v>
      </c>
      <c r="FT56" s="151">
        <f t="shared" si="113"/>
        <v>252.64839599999999</v>
      </c>
      <c r="FU56" s="151">
        <f t="shared" si="113"/>
        <v>252.64839599999999</v>
      </c>
      <c r="FV56" s="151">
        <f t="shared" ref="FV56:GY56" si="114">IFERROR(IF(FV$25-$C56&lt;0,0,VLOOKUP((ROUNDDOWN((FV$25-$C56)/365+1,0)),$C$8:$E$16,3,0))*$E52*$D$20,0)</f>
        <v>252.64839599999999</v>
      </c>
      <c r="FW56" s="151">
        <f t="shared" si="114"/>
        <v>252.64839599999999</v>
      </c>
      <c r="FX56" s="151">
        <f t="shared" si="114"/>
        <v>252.64839599999999</v>
      </c>
      <c r="FY56" s="151">
        <f t="shared" si="114"/>
        <v>252.64839599999999</v>
      </c>
      <c r="FZ56" s="151">
        <f t="shared" si="114"/>
        <v>252.64839599999999</v>
      </c>
      <c r="GA56" s="151">
        <f t="shared" si="114"/>
        <v>252.64839599999999</v>
      </c>
      <c r="GB56" s="151">
        <f t="shared" si="114"/>
        <v>252.64839599999999</v>
      </c>
      <c r="GC56" s="151">
        <f t="shared" si="114"/>
        <v>252.64839599999999</v>
      </c>
      <c r="GD56" s="151">
        <f t="shared" si="114"/>
        <v>252.64839599999999</v>
      </c>
      <c r="GE56" s="151">
        <f t="shared" si="114"/>
        <v>0</v>
      </c>
      <c r="GF56" s="151">
        <f t="shared" si="114"/>
        <v>0</v>
      </c>
      <c r="GG56" s="151">
        <f t="shared" si="114"/>
        <v>0</v>
      </c>
      <c r="GH56" s="151">
        <f t="shared" si="114"/>
        <v>0</v>
      </c>
      <c r="GI56" s="151">
        <f t="shared" si="114"/>
        <v>0</v>
      </c>
      <c r="GJ56" s="151">
        <f t="shared" si="114"/>
        <v>0</v>
      </c>
      <c r="GK56" s="151">
        <f t="shared" si="114"/>
        <v>0</v>
      </c>
      <c r="GL56" s="307">
        <f t="shared" si="114"/>
        <v>0</v>
      </c>
      <c r="GM56" s="151">
        <f t="shared" si="114"/>
        <v>0</v>
      </c>
      <c r="GN56" s="151">
        <f t="shared" si="114"/>
        <v>0</v>
      </c>
      <c r="GO56" s="151">
        <f t="shared" si="114"/>
        <v>0</v>
      </c>
      <c r="GP56" s="151">
        <f t="shared" si="114"/>
        <v>0</v>
      </c>
      <c r="GQ56" s="151">
        <f t="shared" si="114"/>
        <v>0</v>
      </c>
      <c r="GR56" s="151">
        <f t="shared" si="114"/>
        <v>0</v>
      </c>
      <c r="GS56" s="151">
        <f t="shared" si="114"/>
        <v>0</v>
      </c>
      <c r="GT56" s="151">
        <f t="shared" si="114"/>
        <v>0</v>
      </c>
      <c r="GU56" s="151">
        <f t="shared" si="114"/>
        <v>0</v>
      </c>
      <c r="GV56" s="151">
        <f t="shared" si="114"/>
        <v>0</v>
      </c>
      <c r="GW56" s="151">
        <f t="shared" si="114"/>
        <v>0</v>
      </c>
      <c r="GX56" s="151">
        <f t="shared" si="114"/>
        <v>0</v>
      </c>
      <c r="GY56" s="151">
        <f t="shared" si="114"/>
        <v>0</v>
      </c>
    </row>
    <row r="57" spans="2:207" x14ac:dyDescent="0.25">
      <c r="C57" s="140">
        <v>41821</v>
      </c>
      <c r="D57" s="140">
        <f t="shared" si="2"/>
        <v>41851</v>
      </c>
      <c r="E57" s="52">
        <v>88</v>
      </c>
      <c r="F57" s="174">
        <v>17.127025988091518</v>
      </c>
      <c r="G57" s="151">
        <v>40.841369663910541</v>
      </c>
      <c r="H57" s="151">
        <v>40.841369663910541</v>
      </c>
      <c r="I57" s="151">
        <v>40.841369663910541</v>
      </c>
      <c r="J57" s="151">
        <v>40.841369663910541</v>
      </c>
      <c r="K57" s="151">
        <v>40.841369663910541</v>
      </c>
      <c r="L57" s="151">
        <v>40.841369663910541</v>
      </c>
      <c r="M57" s="151">
        <v>32.715996329514894</v>
      </c>
      <c r="N57" s="151">
        <v>32.715996329514894</v>
      </c>
      <c r="O57" s="151">
        <v>32.715996329514894</v>
      </c>
      <c r="P57" s="151">
        <v>32.715996329514894</v>
      </c>
      <c r="Q57" s="151">
        <v>32.715996329514894</v>
      </c>
      <c r="R57" s="151">
        <v>32.715996329514894</v>
      </c>
      <c r="S57" s="151">
        <v>32.715996329514894</v>
      </c>
      <c r="T57" s="151">
        <v>32.715996329514894</v>
      </c>
      <c r="U57" s="151">
        <v>32.715996329514894</v>
      </c>
      <c r="V57" s="151">
        <v>32.715996329514894</v>
      </c>
      <c r="W57" s="151">
        <v>32.715996329514894</v>
      </c>
      <c r="X57" s="151">
        <v>32.715996329514894</v>
      </c>
      <c r="Y57" s="151">
        <v>30.001389465614285</v>
      </c>
      <c r="Z57" s="151">
        <v>30.001389465614285</v>
      </c>
      <c r="AA57" s="151">
        <v>30.001389465614285</v>
      </c>
      <c r="AB57" s="151">
        <v>30.001389465614285</v>
      </c>
      <c r="AC57" s="151">
        <v>30.001389465614285</v>
      </c>
      <c r="AD57" s="151">
        <v>30.001389465614285</v>
      </c>
      <c r="AE57" s="151">
        <v>30.001389465614285</v>
      </c>
      <c r="AF57" s="151">
        <v>30.001389465614285</v>
      </c>
      <c r="AG57" s="151">
        <v>30.001389465614285</v>
      </c>
      <c r="AH57" s="151">
        <v>30.001389465614285</v>
      </c>
      <c r="AI57" s="151">
        <v>30.001389465614285</v>
      </c>
      <c r="AJ57" s="151">
        <v>30.001389465614285</v>
      </c>
      <c r="AK57" s="151">
        <v>19.934478050242049</v>
      </c>
      <c r="AL57" s="151">
        <v>19.934478050242049</v>
      </c>
      <c r="AM57" s="151">
        <v>19.934478050242049</v>
      </c>
      <c r="AN57" s="151">
        <v>19.934478050242049</v>
      </c>
      <c r="AO57" s="210">
        <v>19.934478050242049</v>
      </c>
      <c r="AP57" s="262">
        <v>11.57485822272119</v>
      </c>
      <c r="AQ57" s="268">
        <f t="shared" si="8"/>
        <v>14.318915710892238</v>
      </c>
      <c r="AR57" s="265">
        <f t="shared" ref="AR57:BW57" si="115">IFERROR(IF(AR$25-$C57&lt;0,0,VLOOKUP((ROUNDDOWN((AR$25-$C57)/365+1,0)),$C$8:$E$16,3,0))*$E53*$D$3,0)</f>
        <v>34.145106695204568</v>
      </c>
      <c r="AS57" s="265">
        <f t="shared" si="115"/>
        <v>34.145106695204568</v>
      </c>
      <c r="AT57" s="265">
        <f t="shared" si="115"/>
        <v>34.145106695204568</v>
      </c>
      <c r="AU57" s="265">
        <f t="shared" si="115"/>
        <v>34.145106695204568</v>
      </c>
      <c r="AV57" s="265">
        <f t="shared" si="115"/>
        <v>34.145106695204568</v>
      </c>
      <c r="AW57" s="265">
        <f t="shared" si="115"/>
        <v>34.145106695204568</v>
      </c>
      <c r="AX57" s="265">
        <f t="shared" si="115"/>
        <v>31.688300219919483</v>
      </c>
      <c r="AY57" s="265">
        <f t="shared" si="115"/>
        <v>31.688300219919483</v>
      </c>
      <c r="AZ57" s="265">
        <f t="shared" si="115"/>
        <v>31.688300219919483</v>
      </c>
      <c r="BA57" s="265">
        <f t="shared" si="115"/>
        <v>31.688300219919483</v>
      </c>
      <c r="BB57" s="265">
        <f t="shared" si="115"/>
        <v>31.688300219919483</v>
      </c>
      <c r="BC57" s="265">
        <f t="shared" si="115"/>
        <v>31.688300219919483</v>
      </c>
      <c r="BD57" s="265">
        <f t="shared" si="115"/>
        <v>31.688300219919483</v>
      </c>
      <c r="BE57" s="265">
        <f t="shared" si="115"/>
        <v>31.688300219919483</v>
      </c>
      <c r="BF57" s="265">
        <f t="shared" si="115"/>
        <v>31.688300219919483</v>
      </c>
      <c r="BG57" s="265">
        <f t="shared" si="115"/>
        <v>31.688300219919483</v>
      </c>
      <c r="BH57" s="265">
        <f t="shared" si="115"/>
        <v>31.688300219919483</v>
      </c>
      <c r="BI57" s="265">
        <f t="shared" si="115"/>
        <v>31.688300219919483</v>
      </c>
      <c r="BJ57" s="265">
        <f t="shared" si="115"/>
        <v>18.09830757862763</v>
      </c>
      <c r="BK57" s="265">
        <f t="shared" si="115"/>
        <v>18.09830757862763</v>
      </c>
      <c r="BL57" s="265">
        <f t="shared" si="115"/>
        <v>18.09830757862763</v>
      </c>
      <c r="BM57" s="265">
        <f t="shared" si="115"/>
        <v>18.09830757862763</v>
      </c>
      <c r="BN57" s="265">
        <f t="shared" si="115"/>
        <v>18.09830757862763</v>
      </c>
      <c r="BO57" s="269">
        <f t="shared" si="51"/>
        <v>10.508694723074106</v>
      </c>
      <c r="BP57" s="232">
        <f t="shared" si="115"/>
        <v>18.09830757862763</v>
      </c>
      <c r="BQ57" s="232">
        <f t="shared" si="115"/>
        <v>18.09830757862763</v>
      </c>
      <c r="BR57" s="232">
        <f t="shared" si="115"/>
        <v>18.09830757862763</v>
      </c>
      <c r="BS57" s="232">
        <f t="shared" si="115"/>
        <v>18.09830757862763</v>
      </c>
      <c r="BT57" s="232">
        <f t="shared" si="115"/>
        <v>18.09830757862763</v>
      </c>
      <c r="BU57" s="232">
        <f t="shared" si="115"/>
        <v>18.09830757862763</v>
      </c>
      <c r="BV57" s="232">
        <f t="shared" si="115"/>
        <v>4.5133186165115067</v>
      </c>
      <c r="BW57" s="232">
        <f t="shared" si="115"/>
        <v>4.5133186165115067</v>
      </c>
      <c r="BX57" s="232">
        <f t="shared" ref="BX57:DA57" si="116">IFERROR(IF(BX$25-$C57&lt;0,0,VLOOKUP((ROUNDDOWN((BX$25-$C57)/365+1,0)),$C$8:$E$16,3,0))*$E53*$D$3,0)</f>
        <v>4.5133186165115067</v>
      </c>
      <c r="BY57" s="232">
        <f t="shared" si="116"/>
        <v>4.5133186165115067</v>
      </c>
      <c r="BZ57" s="232">
        <f t="shared" si="116"/>
        <v>4.5133186165115067</v>
      </c>
      <c r="CA57" s="232">
        <f t="shared" si="116"/>
        <v>4.5133186165115067</v>
      </c>
      <c r="CB57" s="232">
        <f t="shared" si="116"/>
        <v>4.5133186165115067</v>
      </c>
      <c r="CC57" s="232">
        <f t="shared" si="116"/>
        <v>4.5133186165115067</v>
      </c>
      <c r="CD57" s="232">
        <f t="shared" si="116"/>
        <v>4.5133186165115067</v>
      </c>
      <c r="CE57" s="232">
        <f t="shared" si="116"/>
        <v>4.5133186165115067</v>
      </c>
      <c r="CF57" s="232">
        <f t="shared" si="116"/>
        <v>4.5133186165115067</v>
      </c>
      <c r="CG57" s="232">
        <f t="shared" si="116"/>
        <v>4.5133186165115067</v>
      </c>
      <c r="CH57" s="232">
        <f t="shared" si="116"/>
        <v>0</v>
      </c>
      <c r="CI57" s="232">
        <f t="shared" si="116"/>
        <v>0</v>
      </c>
      <c r="CJ57" s="232">
        <f t="shared" si="116"/>
        <v>0</v>
      </c>
      <c r="CK57" s="232">
        <f t="shared" si="116"/>
        <v>0</v>
      </c>
      <c r="CL57" s="232">
        <f t="shared" si="116"/>
        <v>0</v>
      </c>
      <c r="CM57" s="232">
        <f t="shared" si="116"/>
        <v>0</v>
      </c>
      <c r="CN57" s="232">
        <f t="shared" si="116"/>
        <v>0</v>
      </c>
      <c r="CO57" s="232">
        <f t="shared" si="116"/>
        <v>0</v>
      </c>
      <c r="CP57" s="232">
        <f t="shared" si="116"/>
        <v>0</v>
      </c>
      <c r="CQ57" s="232">
        <f t="shared" si="116"/>
        <v>0</v>
      </c>
      <c r="CR57" s="232">
        <f t="shared" si="116"/>
        <v>0</v>
      </c>
      <c r="CS57" s="232">
        <f t="shared" si="116"/>
        <v>0</v>
      </c>
      <c r="CT57" s="232">
        <f t="shared" si="116"/>
        <v>0</v>
      </c>
      <c r="CU57" s="232">
        <f t="shared" si="116"/>
        <v>0</v>
      </c>
      <c r="CV57" s="232">
        <f t="shared" si="116"/>
        <v>0</v>
      </c>
      <c r="CW57" s="232">
        <f t="shared" si="116"/>
        <v>0</v>
      </c>
      <c r="CX57" s="232">
        <f t="shared" si="116"/>
        <v>0</v>
      </c>
      <c r="CY57" s="232">
        <f t="shared" si="116"/>
        <v>0</v>
      </c>
      <c r="CZ57" s="232">
        <f t="shared" si="116"/>
        <v>0</v>
      </c>
      <c r="DA57" s="232">
        <f t="shared" si="116"/>
        <v>0</v>
      </c>
      <c r="DD57" s="325">
        <v>1679.8644878048779</v>
      </c>
      <c r="DE57" s="151">
        <v>1679.8644878048779</v>
      </c>
      <c r="DF57" s="151">
        <v>1679.8644878048779</v>
      </c>
      <c r="DG57" s="151">
        <v>1679.8644878048779</v>
      </c>
      <c r="DH57" s="151">
        <v>1679.8644878048779</v>
      </c>
      <c r="DI57" s="151">
        <v>1679.8644878048779</v>
      </c>
      <c r="DJ57" s="151">
        <v>1679.8644878048779</v>
      </c>
      <c r="DK57" s="151">
        <v>1345.6561537815126</v>
      </c>
      <c r="DL57" s="151">
        <v>1345.6561537815126</v>
      </c>
      <c r="DM57" s="151">
        <v>1345.6561537815126</v>
      </c>
      <c r="DN57" s="151">
        <v>1345.6561537815126</v>
      </c>
      <c r="DO57" s="151">
        <v>1345.6561537815126</v>
      </c>
      <c r="DP57" s="151">
        <v>1345.6561537815126</v>
      </c>
      <c r="DQ57" s="151">
        <v>1345.6561537815126</v>
      </c>
      <c r="DR57" s="151">
        <v>1345.6561537815126</v>
      </c>
      <c r="DS57" s="151">
        <v>1345.6561537815126</v>
      </c>
      <c r="DT57" s="151">
        <v>1345.6561537815126</v>
      </c>
      <c r="DU57" s="151">
        <v>1345.6561537815126</v>
      </c>
      <c r="DV57" s="151">
        <v>1345.6561537815126</v>
      </c>
      <c r="DW57" s="151">
        <v>1234.0004549999999</v>
      </c>
      <c r="DX57" s="151">
        <v>1234.0004549999999</v>
      </c>
      <c r="DY57" s="151">
        <v>1234.0004549999999</v>
      </c>
      <c r="DZ57" s="151">
        <v>1234.0004549999999</v>
      </c>
      <c r="EA57" s="151">
        <v>1234.0004549999999</v>
      </c>
      <c r="EB57" s="151">
        <v>1234.0004549999999</v>
      </c>
      <c r="EC57" s="151">
        <v>1234.0004549999999</v>
      </c>
      <c r="ED57" s="151">
        <v>1234.0004549999999</v>
      </c>
      <c r="EE57" s="151">
        <v>1234.0004549999999</v>
      </c>
      <c r="EF57" s="151">
        <v>1234.0004549999999</v>
      </c>
      <c r="EG57" s="151">
        <v>1234.0004549999999</v>
      </c>
      <c r="EH57" s="151">
        <v>1234.0004549999999</v>
      </c>
      <c r="EI57" s="151">
        <v>819.93385714285705</v>
      </c>
      <c r="EJ57" s="151">
        <v>819.93385714285705</v>
      </c>
      <c r="EK57" s="151">
        <v>819.93385714285705</v>
      </c>
      <c r="EL57" s="151">
        <v>819.93385714285705</v>
      </c>
      <c r="EM57" s="151">
        <v>819.93385714285705</v>
      </c>
      <c r="EN57" s="326">
        <v>476.09062672811058</v>
      </c>
      <c r="EO57" s="325">
        <f t="shared" si="5"/>
        <v>545.89781979870975</v>
      </c>
      <c r="EP57" s="151">
        <f t="shared" ref="EP57:FU57" si="117">IFERROR(IF(EP$25-$C57&lt;0,0,VLOOKUP((ROUNDDOWN((EP$25-$C57)/365+1,0)),$C$8:$E$16,3,0))*$E53*$D$20,0)</f>
        <v>1301.75633952</v>
      </c>
      <c r="EQ57" s="151">
        <f t="shared" si="117"/>
        <v>1301.75633952</v>
      </c>
      <c r="ER57" s="151">
        <f t="shared" si="117"/>
        <v>1301.75633952</v>
      </c>
      <c r="ES57" s="151">
        <f t="shared" si="117"/>
        <v>1301.75633952</v>
      </c>
      <c r="ET57" s="151">
        <f t="shared" si="117"/>
        <v>1301.75633952</v>
      </c>
      <c r="EU57" s="151">
        <f t="shared" si="117"/>
        <v>1301.75633952</v>
      </c>
      <c r="EV57" s="151">
        <f t="shared" si="117"/>
        <v>1208.0924528400001</v>
      </c>
      <c r="EW57" s="151">
        <f t="shared" si="117"/>
        <v>1208.0924528400001</v>
      </c>
      <c r="EX57" s="151">
        <f t="shared" si="117"/>
        <v>1208.0924528400001</v>
      </c>
      <c r="EY57" s="151">
        <f t="shared" si="117"/>
        <v>1208.0924528400001</v>
      </c>
      <c r="EZ57" s="151">
        <f t="shared" si="117"/>
        <v>1208.0924528400001</v>
      </c>
      <c r="FA57" s="151">
        <f t="shared" si="117"/>
        <v>1208.0924528400001</v>
      </c>
      <c r="FB57" s="151">
        <f t="shared" si="117"/>
        <v>1208.0924528400001</v>
      </c>
      <c r="FC57" s="151">
        <f t="shared" si="117"/>
        <v>1208.0924528400001</v>
      </c>
      <c r="FD57" s="151">
        <f t="shared" si="117"/>
        <v>1208.0924528400001</v>
      </c>
      <c r="FE57" s="151">
        <f t="shared" si="117"/>
        <v>1208.0924528400001</v>
      </c>
      <c r="FF57" s="151">
        <f t="shared" si="117"/>
        <v>1208.0924528400001</v>
      </c>
      <c r="FG57" s="151">
        <f t="shared" si="117"/>
        <v>1208.0924528400001</v>
      </c>
      <c r="FH57" s="151">
        <f t="shared" si="117"/>
        <v>689.98427316000004</v>
      </c>
      <c r="FI57" s="151">
        <f t="shared" si="117"/>
        <v>689.98427316000004</v>
      </c>
      <c r="FJ57" s="151">
        <f t="shared" si="117"/>
        <v>689.98427316000004</v>
      </c>
      <c r="FK57" s="151">
        <f t="shared" si="117"/>
        <v>689.98427316000004</v>
      </c>
      <c r="FL57" s="151">
        <f t="shared" si="117"/>
        <v>689.98427316000004</v>
      </c>
      <c r="FM57" s="210">
        <f t="shared" si="117"/>
        <v>689.98427316000004</v>
      </c>
      <c r="FN57" s="151">
        <f t="shared" si="117"/>
        <v>689.98427316000004</v>
      </c>
      <c r="FO57" s="151">
        <f t="shared" si="117"/>
        <v>689.98427316000004</v>
      </c>
      <c r="FP57" s="151">
        <f t="shared" si="117"/>
        <v>689.98427316000004</v>
      </c>
      <c r="FQ57" s="151">
        <f t="shared" si="117"/>
        <v>689.98427316000004</v>
      </c>
      <c r="FR57" s="151">
        <f t="shared" si="117"/>
        <v>689.98427316000004</v>
      </c>
      <c r="FS57" s="151">
        <f t="shared" si="117"/>
        <v>689.98427316000004</v>
      </c>
      <c r="FT57" s="151">
        <f t="shared" si="117"/>
        <v>172.06685496</v>
      </c>
      <c r="FU57" s="151">
        <f t="shared" si="117"/>
        <v>172.06685496</v>
      </c>
      <c r="FV57" s="151">
        <f t="shared" ref="FV57:GY57" si="118">IFERROR(IF(FV$25-$C57&lt;0,0,VLOOKUP((ROUNDDOWN((FV$25-$C57)/365+1,0)),$C$8:$E$16,3,0))*$E53*$D$20,0)</f>
        <v>172.06685496</v>
      </c>
      <c r="FW57" s="151">
        <f t="shared" si="118"/>
        <v>172.06685496</v>
      </c>
      <c r="FX57" s="151">
        <f t="shared" si="118"/>
        <v>172.06685496</v>
      </c>
      <c r="FY57" s="151">
        <f t="shared" si="118"/>
        <v>172.06685496</v>
      </c>
      <c r="FZ57" s="151">
        <f t="shared" si="118"/>
        <v>172.06685496</v>
      </c>
      <c r="GA57" s="151">
        <f t="shared" si="118"/>
        <v>172.06685496</v>
      </c>
      <c r="GB57" s="151">
        <f t="shared" si="118"/>
        <v>172.06685496</v>
      </c>
      <c r="GC57" s="151">
        <f t="shared" si="118"/>
        <v>172.06685496</v>
      </c>
      <c r="GD57" s="151">
        <f t="shared" si="118"/>
        <v>172.06685496</v>
      </c>
      <c r="GE57" s="151">
        <f t="shared" si="118"/>
        <v>172.06685496</v>
      </c>
      <c r="GF57" s="151">
        <f t="shared" si="118"/>
        <v>0</v>
      </c>
      <c r="GG57" s="151">
        <f t="shared" si="118"/>
        <v>0</v>
      </c>
      <c r="GH57" s="151">
        <f t="shared" si="118"/>
        <v>0</v>
      </c>
      <c r="GI57" s="151">
        <f t="shared" si="118"/>
        <v>0</v>
      </c>
      <c r="GJ57" s="151">
        <f t="shared" si="118"/>
        <v>0</v>
      </c>
      <c r="GK57" s="151">
        <f t="shared" si="118"/>
        <v>0</v>
      </c>
      <c r="GL57" s="307">
        <f t="shared" si="118"/>
        <v>0</v>
      </c>
      <c r="GM57" s="151">
        <f t="shared" si="118"/>
        <v>0</v>
      </c>
      <c r="GN57" s="151">
        <f t="shared" si="118"/>
        <v>0</v>
      </c>
      <c r="GO57" s="151">
        <f t="shared" si="118"/>
        <v>0</v>
      </c>
      <c r="GP57" s="151">
        <f t="shared" si="118"/>
        <v>0</v>
      </c>
      <c r="GQ57" s="151">
        <f t="shared" si="118"/>
        <v>0</v>
      </c>
      <c r="GR57" s="151">
        <f t="shared" si="118"/>
        <v>0</v>
      </c>
      <c r="GS57" s="151">
        <f t="shared" si="118"/>
        <v>0</v>
      </c>
      <c r="GT57" s="151">
        <f t="shared" si="118"/>
        <v>0</v>
      </c>
      <c r="GU57" s="151">
        <f t="shared" si="118"/>
        <v>0</v>
      </c>
      <c r="GV57" s="151">
        <f t="shared" si="118"/>
        <v>0</v>
      </c>
      <c r="GW57" s="151">
        <f t="shared" si="118"/>
        <v>0</v>
      </c>
      <c r="GX57" s="151">
        <f t="shared" si="118"/>
        <v>0</v>
      </c>
      <c r="GY57" s="151">
        <f t="shared" si="118"/>
        <v>0</v>
      </c>
    </row>
    <row r="58" spans="2:207" x14ac:dyDescent="0.25">
      <c r="C58" s="140">
        <v>41852</v>
      </c>
      <c r="D58" s="140">
        <f t="shared" si="2"/>
        <v>41882</v>
      </c>
      <c r="E58" s="52">
        <v>414</v>
      </c>
      <c r="F58" s="174">
        <v>10.544459585661702</v>
      </c>
      <c r="G58" s="151">
        <v>25.144480550424056</v>
      </c>
      <c r="H58" s="151">
        <v>25.144480550424056</v>
      </c>
      <c r="I58" s="151">
        <v>25.144480550424056</v>
      </c>
      <c r="J58" s="151">
        <v>25.144480550424056</v>
      </c>
      <c r="K58" s="151">
        <v>25.144480550424056</v>
      </c>
      <c r="L58" s="151">
        <v>25.144480550424056</v>
      </c>
      <c r="M58" s="151">
        <v>25.144480550424056</v>
      </c>
      <c r="N58" s="151">
        <v>20.141996709824987</v>
      </c>
      <c r="O58" s="151">
        <v>20.141996709824987</v>
      </c>
      <c r="P58" s="151">
        <v>20.141996709824987</v>
      </c>
      <c r="Q58" s="151">
        <v>20.141996709824987</v>
      </c>
      <c r="R58" s="151">
        <v>20.141996709824987</v>
      </c>
      <c r="S58" s="151">
        <v>20.141996709824987</v>
      </c>
      <c r="T58" s="151">
        <v>20.141996709824987</v>
      </c>
      <c r="U58" s="151">
        <v>20.141996709824987</v>
      </c>
      <c r="V58" s="151">
        <v>20.141996709824987</v>
      </c>
      <c r="W58" s="151">
        <v>20.141996709824987</v>
      </c>
      <c r="X58" s="151">
        <v>20.141996709824987</v>
      </c>
      <c r="Y58" s="151">
        <v>20.141996709824987</v>
      </c>
      <c r="Z58" s="151">
        <v>18.470716337665671</v>
      </c>
      <c r="AA58" s="151">
        <v>18.470716337665671</v>
      </c>
      <c r="AB58" s="151">
        <v>18.470716337665671</v>
      </c>
      <c r="AC58" s="151">
        <v>18.470716337665671</v>
      </c>
      <c r="AD58" s="151">
        <v>18.470716337665671</v>
      </c>
      <c r="AE58" s="151">
        <v>18.470716337665671</v>
      </c>
      <c r="AF58" s="151">
        <v>18.470716337665671</v>
      </c>
      <c r="AG58" s="151">
        <v>18.470716337665671</v>
      </c>
      <c r="AH58" s="151">
        <v>18.470716337665671</v>
      </c>
      <c r="AI58" s="151">
        <v>18.470716337665671</v>
      </c>
      <c r="AJ58" s="151">
        <v>18.470716337665671</v>
      </c>
      <c r="AK58" s="151">
        <v>18.470716337665671</v>
      </c>
      <c r="AL58" s="151">
        <v>12.272901221040314</v>
      </c>
      <c r="AM58" s="151">
        <v>12.272901221040314</v>
      </c>
      <c r="AN58" s="151">
        <v>12.272901221040314</v>
      </c>
      <c r="AO58" s="210">
        <v>12.272901221040314</v>
      </c>
      <c r="AP58" s="262">
        <v>7.1262007089911492</v>
      </c>
      <c r="AQ58" s="268">
        <f t="shared" si="8"/>
        <v>8.8156127122700809</v>
      </c>
      <c r="AR58" s="265">
        <f t="shared" ref="AR58:BW58" si="119">IFERROR(IF(AR$25-$C58&lt;0,0,VLOOKUP((ROUNDDOWN((AR$25-$C58)/365+1,0)),$C$8:$E$16,3,0))*$E54*$D$3,0)</f>
        <v>21.021845698490189</v>
      </c>
      <c r="AS58" s="265">
        <f t="shared" si="119"/>
        <v>21.021845698490189</v>
      </c>
      <c r="AT58" s="265">
        <f t="shared" si="119"/>
        <v>21.021845698490189</v>
      </c>
      <c r="AU58" s="265">
        <f t="shared" si="119"/>
        <v>21.021845698490189</v>
      </c>
      <c r="AV58" s="265">
        <f t="shared" si="119"/>
        <v>21.021845698490189</v>
      </c>
      <c r="AW58" s="265">
        <f t="shared" si="119"/>
        <v>21.021845698490189</v>
      </c>
      <c r="AX58" s="265">
        <f t="shared" si="119"/>
        <v>21.021845698490189</v>
      </c>
      <c r="AY58" s="265">
        <f t="shared" si="119"/>
        <v>19.509283236890148</v>
      </c>
      <c r="AZ58" s="265">
        <f t="shared" si="119"/>
        <v>19.509283236890148</v>
      </c>
      <c r="BA58" s="265">
        <f t="shared" si="119"/>
        <v>19.509283236890148</v>
      </c>
      <c r="BB58" s="265">
        <f t="shared" si="119"/>
        <v>19.509283236890148</v>
      </c>
      <c r="BC58" s="265">
        <f t="shared" si="119"/>
        <v>19.509283236890148</v>
      </c>
      <c r="BD58" s="265">
        <f t="shared" si="119"/>
        <v>19.509283236890148</v>
      </c>
      <c r="BE58" s="265">
        <f t="shared" si="119"/>
        <v>19.509283236890148</v>
      </c>
      <c r="BF58" s="265">
        <f t="shared" si="119"/>
        <v>19.509283236890148</v>
      </c>
      <c r="BG58" s="265">
        <f t="shared" si="119"/>
        <v>19.509283236890148</v>
      </c>
      <c r="BH58" s="265">
        <f t="shared" si="119"/>
        <v>19.509283236890148</v>
      </c>
      <c r="BI58" s="265">
        <f t="shared" si="119"/>
        <v>19.509283236890148</v>
      </c>
      <c r="BJ58" s="265">
        <f t="shared" si="119"/>
        <v>19.509283236890148</v>
      </c>
      <c r="BK58" s="265">
        <f t="shared" si="119"/>
        <v>11.142440781277701</v>
      </c>
      <c r="BL58" s="265">
        <f t="shared" si="119"/>
        <v>11.142440781277701</v>
      </c>
      <c r="BM58" s="265">
        <f t="shared" si="119"/>
        <v>11.142440781277701</v>
      </c>
      <c r="BN58" s="265">
        <f t="shared" si="119"/>
        <v>11.142440781277701</v>
      </c>
      <c r="BO58" s="269">
        <f t="shared" si="51"/>
        <v>6.4698043246128583</v>
      </c>
      <c r="BP58" s="232">
        <f t="shared" si="119"/>
        <v>11.142440781277701</v>
      </c>
      <c r="BQ58" s="232">
        <f t="shared" si="119"/>
        <v>11.142440781277701</v>
      </c>
      <c r="BR58" s="232">
        <f t="shared" si="119"/>
        <v>11.142440781277701</v>
      </c>
      <c r="BS58" s="232">
        <f t="shared" si="119"/>
        <v>11.142440781277701</v>
      </c>
      <c r="BT58" s="232">
        <f t="shared" si="119"/>
        <v>11.142440781277701</v>
      </c>
      <c r="BU58" s="232">
        <f t="shared" si="119"/>
        <v>11.142440781277701</v>
      </c>
      <c r="BV58" s="232">
        <f t="shared" si="119"/>
        <v>11.142440781277701</v>
      </c>
      <c r="BW58" s="232">
        <f t="shared" si="119"/>
        <v>2.7786789009434574</v>
      </c>
      <c r="BX58" s="232">
        <f t="shared" ref="BX58:DA58" si="120">IFERROR(IF(BX$25-$C58&lt;0,0,VLOOKUP((ROUNDDOWN((BX$25-$C58)/365+1,0)),$C$8:$E$16,3,0))*$E54*$D$3,0)</f>
        <v>2.7786789009434574</v>
      </c>
      <c r="BY58" s="232">
        <f t="shared" si="120"/>
        <v>2.7786789009434574</v>
      </c>
      <c r="BZ58" s="232">
        <f t="shared" si="120"/>
        <v>2.7786789009434574</v>
      </c>
      <c r="CA58" s="232">
        <f t="shared" si="120"/>
        <v>2.7786789009434574</v>
      </c>
      <c r="CB58" s="232">
        <f t="shared" si="120"/>
        <v>2.7786789009434574</v>
      </c>
      <c r="CC58" s="232">
        <f t="shared" si="120"/>
        <v>2.7786789009434574</v>
      </c>
      <c r="CD58" s="232">
        <f t="shared" si="120"/>
        <v>2.7786789009434574</v>
      </c>
      <c r="CE58" s="232">
        <f t="shared" si="120"/>
        <v>2.7786789009434574</v>
      </c>
      <c r="CF58" s="232">
        <f t="shared" si="120"/>
        <v>2.7786789009434574</v>
      </c>
      <c r="CG58" s="232">
        <f t="shared" si="120"/>
        <v>2.7786789009434574</v>
      </c>
      <c r="CH58" s="232">
        <f t="shared" si="120"/>
        <v>2.7786789009434574</v>
      </c>
      <c r="CI58" s="232">
        <f t="shared" si="120"/>
        <v>0</v>
      </c>
      <c r="CJ58" s="232">
        <f t="shared" si="120"/>
        <v>0</v>
      </c>
      <c r="CK58" s="232">
        <f t="shared" si="120"/>
        <v>0</v>
      </c>
      <c r="CL58" s="232">
        <f t="shared" si="120"/>
        <v>0</v>
      </c>
      <c r="CM58" s="232">
        <f t="shared" si="120"/>
        <v>0</v>
      </c>
      <c r="CN58" s="232">
        <f t="shared" si="120"/>
        <v>0</v>
      </c>
      <c r="CO58" s="232">
        <f t="shared" si="120"/>
        <v>0</v>
      </c>
      <c r="CP58" s="232">
        <f t="shared" si="120"/>
        <v>0</v>
      </c>
      <c r="CQ58" s="232">
        <f t="shared" si="120"/>
        <v>0</v>
      </c>
      <c r="CR58" s="232">
        <f t="shared" si="120"/>
        <v>0</v>
      </c>
      <c r="CS58" s="232">
        <f t="shared" si="120"/>
        <v>0</v>
      </c>
      <c r="CT58" s="232">
        <f t="shared" si="120"/>
        <v>0</v>
      </c>
      <c r="CU58" s="232">
        <f t="shared" si="120"/>
        <v>0</v>
      </c>
      <c r="CV58" s="232">
        <f t="shared" si="120"/>
        <v>0</v>
      </c>
      <c r="CW58" s="232">
        <f t="shared" si="120"/>
        <v>0</v>
      </c>
      <c r="CX58" s="232">
        <f t="shared" si="120"/>
        <v>0</v>
      </c>
      <c r="CY58" s="232">
        <f t="shared" si="120"/>
        <v>0</v>
      </c>
      <c r="CZ58" s="232">
        <f t="shared" si="120"/>
        <v>0</v>
      </c>
      <c r="DA58" s="232">
        <f t="shared" si="120"/>
        <v>0</v>
      </c>
      <c r="DD58" s="325">
        <v>1034.2287804878049</v>
      </c>
      <c r="DE58" s="151">
        <v>1034.2287804878049</v>
      </c>
      <c r="DF58" s="151">
        <v>1034.2287804878049</v>
      </c>
      <c r="DG58" s="151">
        <v>1034.2287804878049</v>
      </c>
      <c r="DH58" s="151">
        <v>1034.2287804878049</v>
      </c>
      <c r="DI58" s="151">
        <v>1034.2287804878049</v>
      </c>
      <c r="DJ58" s="151">
        <v>1034.2287804878049</v>
      </c>
      <c r="DK58" s="151">
        <v>1034.2287804878049</v>
      </c>
      <c r="DL58" s="151">
        <v>828.46939915966379</v>
      </c>
      <c r="DM58" s="151">
        <v>828.46939915966379</v>
      </c>
      <c r="DN58" s="151">
        <v>828.46939915966379</v>
      </c>
      <c r="DO58" s="151">
        <v>828.46939915966379</v>
      </c>
      <c r="DP58" s="151">
        <v>828.46939915966379</v>
      </c>
      <c r="DQ58" s="151">
        <v>828.46939915966379</v>
      </c>
      <c r="DR58" s="151">
        <v>828.46939915966379</v>
      </c>
      <c r="DS58" s="151">
        <v>828.46939915966379</v>
      </c>
      <c r="DT58" s="151">
        <v>828.46939915966379</v>
      </c>
      <c r="DU58" s="151">
        <v>828.46939915966379</v>
      </c>
      <c r="DV58" s="151">
        <v>828.46939915966379</v>
      </c>
      <c r="DW58" s="151">
        <v>828.46939915966379</v>
      </c>
      <c r="DX58" s="151">
        <v>759.72722499999998</v>
      </c>
      <c r="DY58" s="151">
        <v>759.72722499999998</v>
      </c>
      <c r="DZ58" s="151">
        <v>759.72722499999998</v>
      </c>
      <c r="EA58" s="151">
        <v>759.72722499999998</v>
      </c>
      <c r="EB58" s="151">
        <v>759.72722499999998</v>
      </c>
      <c r="EC58" s="151">
        <v>759.72722499999998</v>
      </c>
      <c r="ED58" s="151">
        <v>759.72722499999998</v>
      </c>
      <c r="EE58" s="151">
        <v>759.72722499999998</v>
      </c>
      <c r="EF58" s="151">
        <v>759.72722499999998</v>
      </c>
      <c r="EG58" s="151">
        <v>759.72722499999998</v>
      </c>
      <c r="EH58" s="151">
        <v>759.72722499999998</v>
      </c>
      <c r="EI58" s="151">
        <v>759.72722499999998</v>
      </c>
      <c r="EJ58" s="151">
        <v>504.80214285714283</v>
      </c>
      <c r="EK58" s="151">
        <v>504.80214285714283</v>
      </c>
      <c r="EL58" s="151">
        <v>504.80214285714283</v>
      </c>
      <c r="EM58" s="151">
        <v>504.80214285714283</v>
      </c>
      <c r="EN58" s="326">
        <v>293.11092165898617</v>
      </c>
      <c r="EO58" s="325">
        <f t="shared" si="5"/>
        <v>336.08855984516129</v>
      </c>
      <c r="EP58" s="151">
        <f t="shared" ref="EP58:FU58" si="121">IFERROR(IF(EP$25-$C58&lt;0,0,VLOOKUP((ROUNDDOWN((EP$25-$C58)/365+1,0)),$C$8:$E$16,3,0))*$E54*$D$20,0)</f>
        <v>801.4419504</v>
      </c>
      <c r="EQ58" s="151">
        <f t="shared" si="121"/>
        <v>801.4419504</v>
      </c>
      <c r="ER58" s="151">
        <f t="shared" si="121"/>
        <v>801.4419504</v>
      </c>
      <c r="ES58" s="151">
        <f t="shared" si="121"/>
        <v>801.4419504</v>
      </c>
      <c r="ET58" s="151">
        <f t="shared" si="121"/>
        <v>801.4419504</v>
      </c>
      <c r="EU58" s="151">
        <f t="shared" si="121"/>
        <v>801.4419504</v>
      </c>
      <c r="EV58" s="151">
        <f t="shared" si="121"/>
        <v>801.4419504</v>
      </c>
      <c r="EW58" s="151">
        <f t="shared" si="121"/>
        <v>743.77665179999997</v>
      </c>
      <c r="EX58" s="151">
        <f t="shared" si="121"/>
        <v>743.77665179999997</v>
      </c>
      <c r="EY58" s="151">
        <f t="shared" si="121"/>
        <v>743.77665179999997</v>
      </c>
      <c r="EZ58" s="151">
        <f t="shared" si="121"/>
        <v>743.77665179999997</v>
      </c>
      <c r="FA58" s="151">
        <f t="shared" si="121"/>
        <v>743.77665179999997</v>
      </c>
      <c r="FB58" s="151">
        <f t="shared" si="121"/>
        <v>743.77665179999997</v>
      </c>
      <c r="FC58" s="151">
        <f t="shared" si="121"/>
        <v>743.77665179999997</v>
      </c>
      <c r="FD58" s="151">
        <f t="shared" si="121"/>
        <v>743.77665179999997</v>
      </c>
      <c r="FE58" s="151">
        <f t="shared" si="121"/>
        <v>743.77665179999997</v>
      </c>
      <c r="FF58" s="151">
        <f t="shared" si="121"/>
        <v>743.77665179999997</v>
      </c>
      <c r="FG58" s="151">
        <f t="shared" si="121"/>
        <v>743.77665179999997</v>
      </c>
      <c r="FH58" s="151">
        <f t="shared" si="121"/>
        <v>743.77665179999997</v>
      </c>
      <c r="FI58" s="151">
        <f t="shared" si="121"/>
        <v>424.79711820000006</v>
      </c>
      <c r="FJ58" s="151">
        <f t="shared" si="121"/>
        <v>424.79711820000006</v>
      </c>
      <c r="FK58" s="151">
        <f t="shared" si="121"/>
        <v>424.79711820000006</v>
      </c>
      <c r="FL58" s="151">
        <f t="shared" si="121"/>
        <v>424.79711820000006</v>
      </c>
      <c r="FM58" s="210">
        <f t="shared" si="121"/>
        <v>424.79711820000006</v>
      </c>
      <c r="FN58" s="151">
        <f t="shared" si="121"/>
        <v>424.79711820000006</v>
      </c>
      <c r="FO58" s="151">
        <f t="shared" si="121"/>
        <v>424.79711820000006</v>
      </c>
      <c r="FP58" s="151">
        <f t="shared" si="121"/>
        <v>424.79711820000006</v>
      </c>
      <c r="FQ58" s="151">
        <f t="shared" si="121"/>
        <v>424.79711820000006</v>
      </c>
      <c r="FR58" s="151">
        <f t="shared" si="121"/>
        <v>424.79711820000006</v>
      </c>
      <c r="FS58" s="151">
        <f t="shared" si="121"/>
        <v>424.79711820000006</v>
      </c>
      <c r="FT58" s="151">
        <f t="shared" si="121"/>
        <v>424.79711820000006</v>
      </c>
      <c r="FU58" s="151">
        <f t="shared" si="121"/>
        <v>105.9350292</v>
      </c>
      <c r="FV58" s="151">
        <f t="shared" ref="FV58:GY58" si="122">IFERROR(IF(FV$25-$C58&lt;0,0,VLOOKUP((ROUNDDOWN((FV$25-$C58)/365+1,0)),$C$8:$E$16,3,0))*$E54*$D$20,0)</f>
        <v>105.9350292</v>
      </c>
      <c r="FW58" s="151">
        <f t="shared" si="122"/>
        <v>105.9350292</v>
      </c>
      <c r="FX58" s="151">
        <f t="shared" si="122"/>
        <v>105.9350292</v>
      </c>
      <c r="FY58" s="151">
        <f t="shared" si="122"/>
        <v>105.9350292</v>
      </c>
      <c r="FZ58" s="151">
        <f t="shared" si="122"/>
        <v>105.9350292</v>
      </c>
      <c r="GA58" s="151">
        <f t="shared" si="122"/>
        <v>105.9350292</v>
      </c>
      <c r="GB58" s="151">
        <f t="shared" si="122"/>
        <v>105.9350292</v>
      </c>
      <c r="GC58" s="151">
        <f t="shared" si="122"/>
        <v>105.9350292</v>
      </c>
      <c r="GD58" s="151">
        <f t="shared" si="122"/>
        <v>105.9350292</v>
      </c>
      <c r="GE58" s="151">
        <f t="shared" si="122"/>
        <v>105.9350292</v>
      </c>
      <c r="GF58" s="151">
        <f t="shared" si="122"/>
        <v>105.9350292</v>
      </c>
      <c r="GG58" s="151">
        <f t="shared" si="122"/>
        <v>0</v>
      </c>
      <c r="GH58" s="151">
        <f t="shared" si="122"/>
        <v>0</v>
      </c>
      <c r="GI58" s="151">
        <f t="shared" si="122"/>
        <v>0</v>
      </c>
      <c r="GJ58" s="151">
        <f t="shared" si="122"/>
        <v>0</v>
      </c>
      <c r="GK58" s="151">
        <f t="shared" si="122"/>
        <v>0</v>
      </c>
      <c r="GL58" s="307">
        <f t="shared" si="122"/>
        <v>0</v>
      </c>
      <c r="GM58" s="151">
        <f t="shared" si="122"/>
        <v>0</v>
      </c>
      <c r="GN58" s="151">
        <f t="shared" si="122"/>
        <v>0</v>
      </c>
      <c r="GO58" s="151">
        <f t="shared" si="122"/>
        <v>0</v>
      </c>
      <c r="GP58" s="151">
        <f t="shared" si="122"/>
        <v>0</v>
      </c>
      <c r="GQ58" s="151">
        <f t="shared" si="122"/>
        <v>0</v>
      </c>
      <c r="GR58" s="151">
        <f t="shared" si="122"/>
        <v>0</v>
      </c>
      <c r="GS58" s="151">
        <f t="shared" si="122"/>
        <v>0</v>
      </c>
      <c r="GT58" s="151">
        <f t="shared" si="122"/>
        <v>0</v>
      </c>
      <c r="GU58" s="151">
        <f t="shared" si="122"/>
        <v>0</v>
      </c>
      <c r="GV58" s="151">
        <f t="shared" si="122"/>
        <v>0</v>
      </c>
      <c r="GW58" s="151">
        <f t="shared" si="122"/>
        <v>0</v>
      </c>
      <c r="GX58" s="151">
        <f t="shared" si="122"/>
        <v>0</v>
      </c>
      <c r="GY58" s="151">
        <f t="shared" si="122"/>
        <v>0</v>
      </c>
    </row>
    <row r="59" spans="2:207" x14ac:dyDescent="0.25">
      <c r="C59" s="140">
        <v>41883</v>
      </c>
      <c r="D59" s="140">
        <f t="shared" si="2"/>
        <v>41912</v>
      </c>
      <c r="E59" s="52">
        <v>97</v>
      </c>
      <c r="F59" s="174">
        <v>2.3647825681651349</v>
      </c>
      <c r="G59" s="151">
        <v>5.639096893316859</v>
      </c>
      <c r="H59" s="151">
        <v>5.639096893316859</v>
      </c>
      <c r="I59" s="151">
        <v>5.639096893316859</v>
      </c>
      <c r="J59" s="151">
        <v>5.639096893316859</v>
      </c>
      <c r="K59" s="151">
        <v>5.639096893316859</v>
      </c>
      <c r="L59" s="151">
        <v>5.639096893316859</v>
      </c>
      <c r="M59" s="151">
        <v>5.639096893316859</v>
      </c>
      <c r="N59" s="151">
        <v>5.639096893316859</v>
      </c>
      <c r="O59" s="151">
        <v>4.5172009357599139</v>
      </c>
      <c r="P59" s="151">
        <v>4.5172009357599139</v>
      </c>
      <c r="Q59" s="151">
        <v>4.5172009357599139</v>
      </c>
      <c r="R59" s="151">
        <v>4.5172009357599139</v>
      </c>
      <c r="S59" s="151">
        <v>4.5172009357599139</v>
      </c>
      <c r="T59" s="151">
        <v>4.5172009357599139</v>
      </c>
      <c r="U59" s="151">
        <v>4.5172009357599139</v>
      </c>
      <c r="V59" s="151">
        <v>4.5172009357599139</v>
      </c>
      <c r="W59" s="151">
        <v>4.5172009357599139</v>
      </c>
      <c r="X59" s="151">
        <v>4.5172009357599139</v>
      </c>
      <c r="Y59" s="151">
        <v>4.5172009357599139</v>
      </c>
      <c r="Z59" s="151">
        <v>4.5172009357599139</v>
      </c>
      <c r="AA59" s="151">
        <v>4.1423865928823433</v>
      </c>
      <c r="AB59" s="151">
        <v>4.1423865928823433</v>
      </c>
      <c r="AC59" s="151">
        <v>4.1423865928823433</v>
      </c>
      <c r="AD59" s="151">
        <v>4.1423865928823433</v>
      </c>
      <c r="AE59" s="151">
        <v>4.1423865928823433</v>
      </c>
      <c r="AF59" s="151">
        <v>4.1423865928823433</v>
      </c>
      <c r="AG59" s="151">
        <v>4.1423865928823433</v>
      </c>
      <c r="AH59" s="151">
        <v>4.1423865928823433</v>
      </c>
      <c r="AI59" s="151">
        <v>4.1423865928823433</v>
      </c>
      <c r="AJ59" s="151">
        <v>4.1423865928823433</v>
      </c>
      <c r="AK59" s="151">
        <v>4.1423865928823433</v>
      </c>
      <c r="AL59" s="151">
        <v>4.1423865928823433</v>
      </c>
      <c r="AM59" s="151">
        <v>2.7524163407856101</v>
      </c>
      <c r="AN59" s="151">
        <v>2.7524163407856101</v>
      </c>
      <c r="AO59" s="210">
        <v>2.7524163407856101</v>
      </c>
      <c r="AP59" s="262">
        <v>1.5981772301335799</v>
      </c>
      <c r="AQ59" s="268">
        <f t="shared" si="8"/>
        <v>1.9770579137141266</v>
      </c>
      <c r="AR59" s="265">
        <f t="shared" ref="AR59:BW59" si="123">IFERROR(IF(AR$25-$C59&lt;0,0,VLOOKUP((ROUNDDOWN((AR$25-$C59)/365+1,0)),$C$8:$E$16,3,0))*$E55*$D$3,0)</f>
        <v>4.7145227173183022</v>
      </c>
      <c r="AS59" s="265">
        <f t="shared" si="123"/>
        <v>4.7145227173183022</v>
      </c>
      <c r="AT59" s="265">
        <f t="shared" si="123"/>
        <v>4.7145227173183022</v>
      </c>
      <c r="AU59" s="265">
        <f t="shared" si="123"/>
        <v>4.7145227173183022</v>
      </c>
      <c r="AV59" s="265">
        <f t="shared" si="123"/>
        <v>4.7145227173183022</v>
      </c>
      <c r="AW59" s="265">
        <f t="shared" si="123"/>
        <v>4.7145227173183022</v>
      </c>
      <c r="AX59" s="265">
        <f t="shared" si="123"/>
        <v>4.7145227173183022</v>
      </c>
      <c r="AY59" s="265">
        <f t="shared" si="123"/>
        <v>4.7145227173183022</v>
      </c>
      <c r="AZ59" s="265">
        <f t="shared" si="123"/>
        <v>4.3753036882732719</v>
      </c>
      <c r="BA59" s="265">
        <f t="shared" si="123"/>
        <v>4.3753036882732719</v>
      </c>
      <c r="BB59" s="265">
        <f t="shared" si="123"/>
        <v>4.3753036882732719</v>
      </c>
      <c r="BC59" s="265">
        <f t="shared" si="123"/>
        <v>4.3753036882732719</v>
      </c>
      <c r="BD59" s="265">
        <f t="shared" si="123"/>
        <v>4.3753036882732719</v>
      </c>
      <c r="BE59" s="265">
        <f t="shared" si="123"/>
        <v>4.3753036882732719</v>
      </c>
      <c r="BF59" s="265">
        <f t="shared" si="123"/>
        <v>4.3753036882732719</v>
      </c>
      <c r="BG59" s="265">
        <f t="shared" si="123"/>
        <v>4.3753036882732719</v>
      </c>
      <c r="BH59" s="265">
        <f t="shared" si="123"/>
        <v>4.3753036882732719</v>
      </c>
      <c r="BI59" s="265">
        <f t="shared" si="123"/>
        <v>4.3753036882732719</v>
      </c>
      <c r="BJ59" s="265">
        <f t="shared" si="123"/>
        <v>4.3753036882732719</v>
      </c>
      <c r="BK59" s="265">
        <f t="shared" si="123"/>
        <v>4.3753036882732719</v>
      </c>
      <c r="BL59" s="265">
        <f t="shared" si="123"/>
        <v>2.4988904848388485</v>
      </c>
      <c r="BM59" s="265">
        <f t="shared" si="123"/>
        <v>2.4988904848388485</v>
      </c>
      <c r="BN59" s="265">
        <f t="shared" si="123"/>
        <v>2.4988904848388485</v>
      </c>
      <c r="BO59" s="269">
        <f t="shared" si="51"/>
        <v>1.4509686686161054</v>
      </c>
      <c r="BP59" s="232">
        <f t="shared" si="123"/>
        <v>2.4988904848388485</v>
      </c>
      <c r="BQ59" s="232">
        <f t="shared" si="123"/>
        <v>2.4988904848388485</v>
      </c>
      <c r="BR59" s="232">
        <f t="shared" si="123"/>
        <v>2.4988904848388485</v>
      </c>
      <c r="BS59" s="232">
        <f t="shared" si="123"/>
        <v>2.4988904848388485</v>
      </c>
      <c r="BT59" s="232">
        <f t="shared" si="123"/>
        <v>2.4988904848388485</v>
      </c>
      <c r="BU59" s="232">
        <f t="shared" si="123"/>
        <v>2.4988904848388485</v>
      </c>
      <c r="BV59" s="232">
        <f t="shared" si="123"/>
        <v>2.4988904848388485</v>
      </c>
      <c r="BW59" s="232">
        <f t="shared" si="123"/>
        <v>2.4988904848388485</v>
      </c>
      <c r="BX59" s="232">
        <f t="shared" ref="BX59:DA59" si="124">IFERROR(IF(BX$25-$C59&lt;0,0,VLOOKUP((ROUNDDOWN((BX$25-$C59)/365+1,0)),$C$8:$E$16,3,0))*$E55*$D$3,0)</f>
        <v>0.6231681551906666</v>
      </c>
      <c r="BY59" s="232">
        <f t="shared" si="124"/>
        <v>0.6231681551906666</v>
      </c>
      <c r="BZ59" s="232">
        <f t="shared" si="124"/>
        <v>0.6231681551906666</v>
      </c>
      <c r="CA59" s="232">
        <f t="shared" si="124"/>
        <v>0.6231681551906666</v>
      </c>
      <c r="CB59" s="232">
        <f t="shared" si="124"/>
        <v>0.6231681551906666</v>
      </c>
      <c r="CC59" s="232">
        <f t="shared" si="124"/>
        <v>0.6231681551906666</v>
      </c>
      <c r="CD59" s="232">
        <f t="shared" si="124"/>
        <v>0.6231681551906666</v>
      </c>
      <c r="CE59" s="232">
        <f t="shared" si="124"/>
        <v>0.6231681551906666</v>
      </c>
      <c r="CF59" s="232">
        <f t="shared" si="124"/>
        <v>0.6231681551906666</v>
      </c>
      <c r="CG59" s="232">
        <f t="shared" si="124"/>
        <v>0.6231681551906666</v>
      </c>
      <c r="CH59" s="232">
        <f t="shared" si="124"/>
        <v>0.6231681551906666</v>
      </c>
      <c r="CI59" s="232">
        <f t="shared" si="124"/>
        <v>0.6231681551906666</v>
      </c>
      <c r="CJ59" s="232">
        <f t="shared" si="124"/>
        <v>0</v>
      </c>
      <c r="CK59" s="232">
        <f t="shared" si="124"/>
        <v>0</v>
      </c>
      <c r="CL59" s="232">
        <f t="shared" si="124"/>
        <v>0</v>
      </c>
      <c r="CM59" s="232">
        <f t="shared" si="124"/>
        <v>0</v>
      </c>
      <c r="CN59" s="232">
        <f t="shared" si="124"/>
        <v>0</v>
      </c>
      <c r="CO59" s="232">
        <f t="shared" si="124"/>
        <v>0</v>
      </c>
      <c r="CP59" s="232">
        <f t="shared" si="124"/>
        <v>0</v>
      </c>
      <c r="CQ59" s="232">
        <f t="shared" si="124"/>
        <v>0</v>
      </c>
      <c r="CR59" s="232">
        <f t="shared" si="124"/>
        <v>0</v>
      </c>
      <c r="CS59" s="232">
        <f t="shared" si="124"/>
        <v>0</v>
      </c>
      <c r="CT59" s="232">
        <f t="shared" si="124"/>
        <v>0</v>
      </c>
      <c r="CU59" s="232">
        <f t="shared" si="124"/>
        <v>0</v>
      </c>
      <c r="CV59" s="232">
        <f t="shared" si="124"/>
        <v>0</v>
      </c>
      <c r="CW59" s="232">
        <f t="shared" si="124"/>
        <v>0</v>
      </c>
      <c r="CX59" s="232">
        <f t="shared" si="124"/>
        <v>0</v>
      </c>
      <c r="CY59" s="232">
        <f t="shared" si="124"/>
        <v>0</v>
      </c>
      <c r="CZ59" s="232">
        <f t="shared" si="124"/>
        <v>0</v>
      </c>
      <c r="DA59" s="232">
        <f t="shared" si="124"/>
        <v>0</v>
      </c>
      <c r="DD59" s="325">
        <v>231.9441951219512</v>
      </c>
      <c r="DE59" s="151">
        <v>231.9441951219512</v>
      </c>
      <c r="DF59" s="151">
        <v>231.9441951219512</v>
      </c>
      <c r="DG59" s="151">
        <v>231.9441951219512</v>
      </c>
      <c r="DH59" s="151">
        <v>231.9441951219512</v>
      </c>
      <c r="DI59" s="151">
        <v>231.9441951219512</v>
      </c>
      <c r="DJ59" s="151">
        <v>231.9441951219512</v>
      </c>
      <c r="DK59" s="151">
        <v>231.9441951219512</v>
      </c>
      <c r="DL59" s="151">
        <v>231.9441951219512</v>
      </c>
      <c r="DM59" s="151">
        <v>185.79899495798321</v>
      </c>
      <c r="DN59" s="151">
        <v>185.79899495798321</v>
      </c>
      <c r="DO59" s="151">
        <v>185.79899495798321</v>
      </c>
      <c r="DP59" s="151">
        <v>185.79899495798321</v>
      </c>
      <c r="DQ59" s="151">
        <v>185.79899495798321</v>
      </c>
      <c r="DR59" s="151">
        <v>185.79899495798321</v>
      </c>
      <c r="DS59" s="151">
        <v>185.79899495798321</v>
      </c>
      <c r="DT59" s="151">
        <v>185.79899495798321</v>
      </c>
      <c r="DU59" s="151">
        <v>185.79899495798321</v>
      </c>
      <c r="DV59" s="151">
        <v>185.79899495798321</v>
      </c>
      <c r="DW59" s="151">
        <v>185.79899495798321</v>
      </c>
      <c r="DX59" s="151">
        <v>185.79899495798321</v>
      </c>
      <c r="DY59" s="151">
        <v>170.38234</v>
      </c>
      <c r="DZ59" s="151">
        <v>170.38234</v>
      </c>
      <c r="EA59" s="151">
        <v>170.38234</v>
      </c>
      <c r="EB59" s="151">
        <v>170.38234</v>
      </c>
      <c r="EC59" s="151">
        <v>170.38234</v>
      </c>
      <c r="ED59" s="151">
        <v>170.38234</v>
      </c>
      <c r="EE59" s="151">
        <v>170.38234</v>
      </c>
      <c r="EF59" s="151">
        <v>170.38234</v>
      </c>
      <c r="EG59" s="151">
        <v>170.38234</v>
      </c>
      <c r="EH59" s="151">
        <v>170.38234</v>
      </c>
      <c r="EI59" s="151">
        <v>170.38234</v>
      </c>
      <c r="EJ59" s="151">
        <v>170.38234</v>
      </c>
      <c r="EK59" s="151">
        <v>113.21085714285714</v>
      </c>
      <c r="EL59" s="151">
        <v>113.21085714285714</v>
      </c>
      <c r="EM59" s="151">
        <v>113.21085714285714</v>
      </c>
      <c r="EN59" s="326">
        <v>65.735336405529949</v>
      </c>
      <c r="EO59" s="325">
        <f t="shared" si="5"/>
        <v>75.373836015483874</v>
      </c>
      <c r="EP59" s="151">
        <f t="shared" ref="EP59:FU59" si="125">IFERROR(IF(EP$25-$C59&lt;0,0,VLOOKUP((ROUNDDOWN((EP$25-$C59)/365+1,0)),$C$8:$E$16,3,0))*$E55*$D$20,0)</f>
        <v>179.73760895999999</v>
      </c>
      <c r="EQ59" s="151">
        <f t="shared" si="125"/>
        <v>179.73760895999999</v>
      </c>
      <c r="ER59" s="151">
        <f t="shared" si="125"/>
        <v>179.73760895999999</v>
      </c>
      <c r="ES59" s="151">
        <f t="shared" si="125"/>
        <v>179.73760895999999</v>
      </c>
      <c r="ET59" s="151">
        <f t="shared" si="125"/>
        <v>179.73760895999999</v>
      </c>
      <c r="EU59" s="151">
        <f t="shared" si="125"/>
        <v>179.73760895999999</v>
      </c>
      <c r="EV59" s="151">
        <f t="shared" si="125"/>
        <v>179.73760895999999</v>
      </c>
      <c r="EW59" s="151">
        <f t="shared" si="125"/>
        <v>179.73760895999999</v>
      </c>
      <c r="EX59" s="151">
        <f t="shared" si="125"/>
        <v>166.80514031999999</v>
      </c>
      <c r="EY59" s="151">
        <f t="shared" si="125"/>
        <v>166.80514031999999</v>
      </c>
      <c r="EZ59" s="151">
        <f t="shared" si="125"/>
        <v>166.80514031999999</v>
      </c>
      <c r="FA59" s="151">
        <f t="shared" si="125"/>
        <v>166.80514031999999</v>
      </c>
      <c r="FB59" s="151">
        <f t="shared" si="125"/>
        <v>166.80514031999999</v>
      </c>
      <c r="FC59" s="151">
        <f t="shared" si="125"/>
        <v>166.80514031999999</v>
      </c>
      <c r="FD59" s="151">
        <f t="shared" si="125"/>
        <v>166.80514031999999</v>
      </c>
      <c r="FE59" s="151">
        <f t="shared" si="125"/>
        <v>166.80514031999999</v>
      </c>
      <c r="FF59" s="151">
        <f t="shared" si="125"/>
        <v>166.80514031999999</v>
      </c>
      <c r="FG59" s="151">
        <f t="shared" si="125"/>
        <v>166.80514031999999</v>
      </c>
      <c r="FH59" s="151">
        <f t="shared" si="125"/>
        <v>166.80514031999999</v>
      </c>
      <c r="FI59" s="151">
        <f t="shared" si="125"/>
        <v>166.80514031999999</v>
      </c>
      <c r="FJ59" s="151">
        <f t="shared" si="125"/>
        <v>95.268307680000007</v>
      </c>
      <c r="FK59" s="151">
        <f t="shared" si="125"/>
        <v>95.268307680000007</v>
      </c>
      <c r="FL59" s="151">
        <f t="shared" si="125"/>
        <v>95.268307680000007</v>
      </c>
      <c r="FM59" s="210">
        <f t="shared" si="125"/>
        <v>95.268307680000007</v>
      </c>
      <c r="FN59" s="151">
        <f t="shared" si="125"/>
        <v>95.268307680000007</v>
      </c>
      <c r="FO59" s="151">
        <f t="shared" si="125"/>
        <v>95.268307680000007</v>
      </c>
      <c r="FP59" s="151">
        <f t="shared" si="125"/>
        <v>95.268307680000007</v>
      </c>
      <c r="FQ59" s="151">
        <f t="shared" si="125"/>
        <v>95.268307680000007</v>
      </c>
      <c r="FR59" s="151">
        <f t="shared" si="125"/>
        <v>95.268307680000007</v>
      </c>
      <c r="FS59" s="151">
        <f t="shared" si="125"/>
        <v>95.268307680000007</v>
      </c>
      <c r="FT59" s="151">
        <f t="shared" si="125"/>
        <v>95.268307680000007</v>
      </c>
      <c r="FU59" s="151">
        <f t="shared" si="125"/>
        <v>95.268307680000007</v>
      </c>
      <c r="FV59" s="151">
        <f t="shared" ref="FV59:GY59" si="126">IFERROR(IF(FV$25-$C59&lt;0,0,VLOOKUP((ROUNDDOWN((FV$25-$C59)/365+1,0)),$C$8:$E$16,3,0))*$E55*$D$20,0)</f>
        <v>23.757814079999999</v>
      </c>
      <c r="FW59" s="151">
        <f t="shared" si="126"/>
        <v>23.757814079999999</v>
      </c>
      <c r="FX59" s="151">
        <f t="shared" si="126"/>
        <v>23.757814079999999</v>
      </c>
      <c r="FY59" s="151">
        <f t="shared" si="126"/>
        <v>23.757814079999999</v>
      </c>
      <c r="FZ59" s="151">
        <f t="shared" si="126"/>
        <v>23.757814079999999</v>
      </c>
      <c r="GA59" s="151">
        <f t="shared" si="126"/>
        <v>23.757814079999999</v>
      </c>
      <c r="GB59" s="151">
        <f t="shared" si="126"/>
        <v>23.757814079999999</v>
      </c>
      <c r="GC59" s="151">
        <f t="shared" si="126"/>
        <v>23.757814079999999</v>
      </c>
      <c r="GD59" s="151">
        <f t="shared" si="126"/>
        <v>23.757814079999999</v>
      </c>
      <c r="GE59" s="151">
        <f t="shared" si="126"/>
        <v>23.757814079999999</v>
      </c>
      <c r="GF59" s="151">
        <f t="shared" si="126"/>
        <v>23.757814079999999</v>
      </c>
      <c r="GG59" s="151">
        <f t="shared" si="126"/>
        <v>23.757814079999999</v>
      </c>
      <c r="GH59" s="151">
        <f t="shared" si="126"/>
        <v>0</v>
      </c>
      <c r="GI59" s="151">
        <f t="shared" si="126"/>
        <v>0</v>
      </c>
      <c r="GJ59" s="151">
        <f t="shared" si="126"/>
        <v>0</v>
      </c>
      <c r="GK59" s="151">
        <f t="shared" si="126"/>
        <v>0</v>
      </c>
      <c r="GL59" s="307">
        <f t="shared" si="126"/>
        <v>0</v>
      </c>
      <c r="GM59" s="151">
        <f t="shared" si="126"/>
        <v>0</v>
      </c>
      <c r="GN59" s="151">
        <f t="shared" si="126"/>
        <v>0</v>
      </c>
      <c r="GO59" s="151">
        <f t="shared" si="126"/>
        <v>0</v>
      </c>
      <c r="GP59" s="151">
        <f t="shared" si="126"/>
        <v>0</v>
      </c>
      <c r="GQ59" s="151">
        <f t="shared" si="126"/>
        <v>0</v>
      </c>
      <c r="GR59" s="151">
        <f t="shared" si="126"/>
        <v>0</v>
      </c>
      <c r="GS59" s="151">
        <f t="shared" si="126"/>
        <v>0</v>
      </c>
      <c r="GT59" s="151">
        <f t="shared" si="126"/>
        <v>0</v>
      </c>
      <c r="GU59" s="151">
        <f t="shared" si="126"/>
        <v>0</v>
      </c>
      <c r="GV59" s="151">
        <f t="shared" si="126"/>
        <v>0</v>
      </c>
      <c r="GW59" s="151">
        <f t="shared" si="126"/>
        <v>0</v>
      </c>
      <c r="GX59" s="151">
        <f t="shared" si="126"/>
        <v>0</v>
      </c>
      <c r="GY59" s="151">
        <f t="shared" si="126"/>
        <v>0</v>
      </c>
    </row>
    <row r="60" spans="2:207" x14ac:dyDescent="0.25">
      <c r="C60" s="140">
        <v>41913</v>
      </c>
      <c r="D60" s="140">
        <f t="shared" si="2"/>
        <v>41943</v>
      </c>
      <c r="E60" s="52">
        <v>44</v>
      </c>
      <c r="F60" s="174">
        <v>4.5001459319560402</v>
      </c>
      <c r="G60" s="151">
        <v>10.731117222356712</v>
      </c>
      <c r="H60" s="151">
        <v>10.731117222356712</v>
      </c>
      <c r="I60" s="151">
        <v>10.731117222356712</v>
      </c>
      <c r="J60" s="151">
        <v>10.731117222356712</v>
      </c>
      <c r="K60" s="151">
        <v>10.731117222356712</v>
      </c>
      <c r="L60" s="151">
        <v>10.731117222356712</v>
      </c>
      <c r="M60" s="151">
        <v>10.731117222356712</v>
      </c>
      <c r="N60" s="151">
        <v>10.731117222356712</v>
      </c>
      <c r="O60" s="151">
        <v>10.731117222356712</v>
      </c>
      <c r="P60" s="151">
        <v>8.5961659598416258</v>
      </c>
      <c r="Q60" s="151">
        <v>8.5961659598416258</v>
      </c>
      <c r="R60" s="151">
        <v>8.5961659598416258</v>
      </c>
      <c r="S60" s="151">
        <v>8.5961659598416258</v>
      </c>
      <c r="T60" s="151">
        <v>8.5961659598416258</v>
      </c>
      <c r="U60" s="151">
        <v>8.5961659598416258</v>
      </c>
      <c r="V60" s="151">
        <v>8.5961659598416258</v>
      </c>
      <c r="W60" s="151">
        <v>8.5961659598416258</v>
      </c>
      <c r="X60" s="151">
        <v>8.5961659598416258</v>
      </c>
      <c r="Y60" s="151">
        <v>8.5961659598416258</v>
      </c>
      <c r="Z60" s="151">
        <v>8.5961659598416258</v>
      </c>
      <c r="AA60" s="151">
        <v>8.5961659598416258</v>
      </c>
      <c r="AB60" s="151">
        <v>7.8828998595895339</v>
      </c>
      <c r="AC60" s="151">
        <v>7.8828998595895339</v>
      </c>
      <c r="AD60" s="151">
        <v>7.8828998595895339</v>
      </c>
      <c r="AE60" s="151">
        <v>7.8828998595895339</v>
      </c>
      <c r="AF60" s="151">
        <v>7.8828998595895339</v>
      </c>
      <c r="AG60" s="151">
        <v>7.8828998595895339</v>
      </c>
      <c r="AH60" s="151">
        <v>7.8828998595895339</v>
      </c>
      <c r="AI60" s="151">
        <v>7.8828998595895339</v>
      </c>
      <c r="AJ60" s="151">
        <v>7.8828998595895339</v>
      </c>
      <c r="AK60" s="151">
        <v>7.8828998595895339</v>
      </c>
      <c r="AL60" s="151">
        <v>7.8828998595895339</v>
      </c>
      <c r="AM60" s="151">
        <v>7.8828998595895339</v>
      </c>
      <c r="AN60" s="151">
        <v>5.2378072156741089</v>
      </c>
      <c r="AO60" s="210">
        <v>5.2378072156741089</v>
      </c>
      <c r="AP60" s="262">
        <v>3.041307415552708</v>
      </c>
      <c r="AQ60" s="268">
        <f t="shared" si="8"/>
        <v>3.7623117014709129</v>
      </c>
      <c r="AR60" s="265">
        <f t="shared" ref="AR60:BW60" si="127">IFERROR(IF(AR$25-$C60&lt;0,0,VLOOKUP((ROUNDDOWN((AR$25-$C60)/365+1,0)),$C$8:$E$16,3,0))*$E56*$D$3,0)</f>
        <v>8.9716663650460227</v>
      </c>
      <c r="AS60" s="265">
        <f t="shared" si="127"/>
        <v>8.9716663650460227</v>
      </c>
      <c r="AT60" s="265">
        <f t="shared" si="127"/>
        <v>8.9716663650460227</v>
      </c>
      <c r="AU60" s="265">
        <f t="shared" si="127"/>
        <v>8.9716663650460227</v>
      </c>
      <c r="AV60" s="265">
        <f t="shared" si="127"/>
        <v>8.9716663650460227</v>
      </c>
      <c r="AW60" s="265">
        <f t="shared" si="127"/>
        <v>8.9716663650460227</v>
      </c>
      <c r="AX60" s="265">
        <f t="shared" si="127"/>
        <v>8.9716663650460227</v>
      </c>
      <c r="AY60" s="265">
        <f t="shared" si="127"/>
        <v>8.9716663650460227</v>
      </c>
      <c r="AZ60" s="265">
        <f t="shared" si="127"/>
        <v>8.9716663650460227</v>
      </c>
      <c r="BA60" s="265">
        <f t="shared" si="127"/>
        <v>8.3261376157439138</v>
      </c>
      <c r="BB60" s="265">
        <f t="shared" si="127"/>
        <v>8.3261376157439138</v>
      </c>
      <c r="BC60" s="265">
        <f t="shared" si="127"/>
        <v>8.3261376157439138</v>
      </c>
      <c r="BD60" s="265">
        <f t="shared" si="127"/>
        <v>8.3261376157439138</v>
      </c>
      <c r="BE60" s="265">
        <f t="shared" si="127"/>
        <v>8.3261376157439138</v>
      </c>
      <c r="BF60" s="265">
        <f t="shared" si="127"/>
        <v>8.3261376157439138</v>
      </c>
      <c r="BG60" s="265">
        <f t="shared" si="127"/>
        <v>8.3261376157439138</v>
      </c>
      <c r="BH60" s="265">
        <f t="shared" si="127"/>
        <v>8.3261376157439138</v>
      </c>
      <c r="BI60" s="265">
        <f t="shared" si="127"/>
        <v>8.3261376157439138</v>
      </c>
      <c r="BJ60" s="265">
        <f t="shared" si="127"/>
        <v>8.3261376157439138</v>
      </c>
      <c r="BK60" s="265">
        <f t="shared" si="127"/>
        <v>8.3261376157439138</v>
      </c>
      <c r="BL60" s="265">
        <f t="shared" si="127"/>
        <v>8.3261376157439138</v>
      </c>
      <c r="BM60" s="265">
        <f t="shared" si="127"/>
        <v>4.7553512957754203</v>
      </c>
      <c r="BN60" s="265">
        <f t="shared" si="127"/>
        <v>4.7553512957754203</v>
      </c>
      <c r="BO60" s="269">
        <f t="shared" si="51"/>
        <v>2.7611717201276633</v>
      </c>
      <c r="BP60" s="232">
        <f t="shared" si="127"/>
        <v>4.7553512957754203</v>
      </c>
      <c r="BQ60" s="232">
        <f t="shared" si="127"/>
        <v>4.7553512957754203</v>
      </c>
      <c r="BR60" s="232">
        <f t="shared" si="127"/>
        <v>4.7553512957754203</v>
      </c>
      <c r="BS60" s="232">
        <f t="shared" si="127"/>
        <v>4.7553512957754203</v>
      </c>
      <c r="BT60" s="232">
        <f t="shared" si="127"/>
        <v>4.7553512957754203</v>
      </c>
      <c r="BU60" s="232">
        <f t="shared" si="127"/>
        <v>4.7553512957754203</v>
      </c>
      <c r="BV60" s="232">
        <f t="shared" si="127"/>
        <v>4.7553512957754203</v>
      </c>
      <c r="BW60" s="232">
        <f t="shared" si="127"/>
        <v>4.7553512957754203</v>
      </c>
      <c r="BX60" s="232">
        <f t="shared" ref="BX60:DA60" si="128">IFERROR(IF(BX$25-$C60&lt;0,0,VLOOKUP((ROUNDDOWN((BX$25-$C60)/365+1,0)),$C$8:$E$16,3,0))*$E56*$D$3,0)</f>
        <v>4.7553512957754203</v>
      </c>
      <c r="BY60" s="232">
        <f t="shared" si="128"/>
        <v>1.1858796983105968</v>
      </c>
      <c r="BZ60" s="232">
        <f t="shared" si="128"/>
        <v>1.1858796983105968</v>
      </c>
      <c r="CA60" s="232">
        <f t="shared" si="128"/>
        <v>1.1858796983105968</v>
      </c>
      <c r="CB60" s="232">
        <f t="shared" si="128"/>
        <v>1.1858796983105968</v>
      </c>
      <c r="CC60" s="232">
        <f t="shared" si="128"/>
        <v>1.1858796983105968</v>
      </c>
      <c r="CD60" s="232">
        <f t="shared" si="128"/>
        <v>1.1858796983105968</v>
      </c>
      <c r="CE60" s="232">
        <f t="shared" si="128"/>
        <v>1.1858796983105968</v>
      </c>
      <c r="CF60" s="232">
        <f t="shared" si="128"/>
        <v>1.1858796983105968</v>
      </c>
      <c r="CG60" s="232">
        <f t="shared" si="128"/>
        <v>1.1858796983105968</v>
      </c>
      <c r="CH60" s="232">
        <f t="shared" si="128"/>
        <v>1.1858796983105968</v>
      </c>
      <c r="CI60" s="232">
        <f t="shared" si="128"/>
        <v>1.1858796983105968</v>
      </c>
      <c r="CJ60" s="232">
        <f t="shared" si="128"/>
        <v>1.1858796983105968</v>
      </c>
      <c r="CK60" s="232">
        <f t="shared" si="128"/>
        <v>0</v>
      </c>
      <c r="CL60" s="232">
        <f t="shared" si="128"/>
        <v>0</v>
      </c>
      <c r="CM60" s="232">
        <f t="shared" si="128"/>
        <v>0</v>
      </c>
      <c r="CN60" s="232">
        <f t="shared" si="128"/>
        <v>0</v>
      </c>
      <c r="CO60" s="232">
        <f t="shared" si="128"/>
        <v>0</v>
      </c>
      <c r="CP60" s="232">
        <f t="shared" si="128"/>
        <v>0</v>
      </c>
      <c r="CQ60" s="232">
        <f t="shared" si="128"/>
        <v>0</v>
      </c>
      <c r="CR60" s="232">
        <f t="shared" si="128"/>
        <v>0</v>
      </c>
      <c r="CS60" s="232">
        <f t="shared" si="128"/>
        <v>0</v>
      </c>
      <c r="CT60" s="232">
        <f t="shared" si="128"/>
        <v>0</v>
      </c>
      <c r="CU60" s="232">
        <f t="shared" si="128"/>
        <v>0</v>
      </c>
      <c r="CV60" s="232">
        <f t="shared" si="128"/>
        <v>0</v>
      </c>
      <c r="CW60" s="232">
        <f t="shared" si="128"/>
        <v>0</v>
      </c>
      <c r="CX60" s="232">
        <f t="shared" si="128"/>
        <v>0</v>
      </c>
      <c r="CY60" s="232">
        <f t="shared" si="128"/>
        <v>0</v>
      </c>
      <c r="CZ60" s="232">
        <f t="shared" si="128"/>
        <v>0</v>
      </c>
      <c r="DA60" s="232">
        <f t="shared" si="128"/>
        <v>0</v>
      </c>
      <c r="DD60" s="325">
        <v>441.38634146341462</v>
      </c>
      <c r="DE60" s="151">
        <v>441.38634146341462</v>
      </c>
      <c r="DF60" s="151">
        <v>441.38634146341462</v>
      </c>
      <c r="DG60" s="151">
        <v>441.38634146341462</v>
      </c>
      <c r="DH60" s="151">
        <v>441.38634146341462</v>
      </c>
      <c r="DI60" s="151">
        <v>441.38634146341462</v>
      </c>
      <c r="DJ60" s="151">
        <v>441.38634146341462</v>
      </c>
      <c r="DK60" s="151">
        <v>441.38634146341462</v>
      </c>
      <c r="DL60" s="151">
        <v>441.38634146341462</v>
      </c>
      <c r="DM60" s="151">
        <v>441.38634146341462</v>
      </c>
      <c r="DN60" s="151">
        <v>353.57271428571426</v>
      </c>
      <c r="DO60" s="151">
        <v>353.57271428571426</v>
      </c>
      <c r="DP60" s="151">
        <v>353.57271428571426</v>
      </c>
      <c r="DQ60" s="151">
        <v>353.57271428571426</v>
      </c>
      <c r="DR60" s="151">
        <v>353.57271428571426</v>
      </c>
      <c r="DS60" s="151">
        <v>353.57271428571426</v>
      </c>
      <c r="DT60" s="151">
        <v>353.57271428571426</v>
      </c>
      <c r="DU60" s="151">
        <v>353.57271428571426</v>
      </c>
      <c r="DV60" s="151">
        <v>353.57271428571426</v>
      </c>
      <c r="DW60" s="151">
        <v>353.57271428571426</v>
      </c>
      <c r="DX60" s="151">
        <v>353.57271428571426</v>
      </c>
      <c r="DY60" s="151">
        <v>353.57271428571426</v>
      </c>
      <c r="DZ60" s="151">
        <v>324.23505</v>
      </c>
      <c r="EA60" s="151">
        <v>324.23505</v>
      </c>
      <c r="EB60" s="151">
        <v>324.23505</v>
      </c>
      <c r="EC60" s="151">
        <v>324.23505</v>
      </c>
      <c r="ED60" s="151">
        <v>324.23505</v>
      </c>
      <c r="EE60" s="151">
        <v>324.23505</v>
      </c>
      <c r="EF60" s="151">
        <v>324.23505</v>
      </c>
      <c r="EG60" s="151">
        <v>324.23505</v>
      </c>
      <c r="EH60" s="151">
        <v>324.23505</v>
      </c>
      <c r="EI60" s="151">
        <v>324.23505</v>
      </c>
      <c r="EJ60" s="151">
        <v>324.23505</v>
      </c>
      <c r="EK60" s="151">
        <v>324.23505</v>
      </c>
      <c r="EL60" s="151">
        <v>215.43857142857141</v>
      </c>
      <c r="EM60" s="151">
        <v>215.43857142857141</v>
      </c>
      <c r="EN60" s="326">
        <v>125.09336405529953</v>
      </c>
      <c r="EO60" s="325">
        <f t="shared" si="5"/>
        <v>143.43528495483869</v>
      </c>
      <c r="EP60" s="151">
        <f t="shared" ref="EP60:FU60" si="129">IFERROR(IF(EP$25-$C60&lt;0,0,VLOOKUP((ROUNDDOWN((EP$25-$C60)/365+1,0)),$C$8:$E$16,3,0))*$E56*$D$20,0)</f>
        <v>342.03798719999998</v>
      </c>
      <c r="EQ60" s="151">
        <f t="shared" si="129"/>
        <v>342.03798719999998</v>
      </c>
      <c r="ER60" s="151">
        <f t="shared" si="129"/>
        <v>342.03798719999998</v>
      </c>
      <c r="ES60" s="151">
        <f t="shared" si="129"/>
        <v>342.03798719999998</v>
      </c>
      <c r="ET60" s="151">
        <f t="shared" si="129"/>
        <v>342.03798719999998</v>
      </c>
      <c r="EU60" s="151">
        <f t="shared" si="129"/>
        <v>342.03798719999998</v>
      </c>
      <c r="EV60" s="151">
        <f t="shared" si="129"/>
        <v>342.03798719999998</v>
      </c>
      <c r="EW60" s="151">
        <f t="shared" si="129"/>
        <v>342.03798719999998</v>
      </c>
      <c r="EX60" s="151">
        <f t="shared" si="129"/>
        <v>342.03798719999998</v>
      </c>
      <c r="EY60" s="151">
        <f t="shared" si="129"/>
        <v>317.42769240000001</v>
      </c>
      <c r="EZ60" s="151">
        <f t="shared" si="129"/>
        <v>317.42769240000001</v>
      </c>
      <c r="FA60" s="151">
        <f t="shared" si="129"/>
        <v>317.42769240000001</v>
      </c>
      <c r="FB60" s="151">
        <f t="shared" si="129"/>
        <v>317.42769240000001</v>
      </c>
      <c r="FC60" s="151">
        <f t="shared" si="129"/>
        <v>317.42769240000001</v>
      </c>
      <c r="FD60" s="151">
        <f t="shared" si="129"/>
        <v>317.42769240000001</v>
      </c>
      <c r="FE60" s="151">
        <f t="shared" si="129"/>
        <v>317.42769240000001</v>
      </c>
      <c r="FF60" s="151">
        <f t="shared" si="129"/>
        <v>317.42769240000001</v>
      </c>
      <c r="FG60" s="151">
        <f t="shared" si="129"/>
        <v>317.42769240000001</v>
      </c>
      <c r="FH60" s="151">
        <f t="shared" si="129"/>
        <v>317.42769240000001</v>
      </c>
      <c r="FI60" s="151">
        <f t="shared" si="129"/>
        <v>317.42769240000001</v>
      </c>
      <c r="FJ60" s="151">
        <f t="shared" si="129"/>
        <v>317.42769240000001</v>
      </c>
      <c r="FK60" s="151">
        <f t="shared" si="129"/>
        <v>181.29416760000001</v>
      </c>
      <c r="FL60" s="151">
        <f t="shared" si="129"/>
        <v>181.29416760000001</v>
      </c>
      <c r="FM60" s="210">
        <f t="shared" si="129"/>
        <v>181.29416760000001</v>
      </c>
      <c r="FN60" s="151">
        <f t="shared" si="129"/>
        <v>181.29416760000001</v>
      </c>
      <c r="FO60" s="151">
        <f t="shared" si="129"/>
        <v>181.29416760000001</v>
      </c>
      <c r="FP60" s="151">
        <f t="shared" si="129"/>
        <v>181.29416760000001</v>
      </c>
      <c r="FQ60" s="151">
        <f t="shared" si="129"/>
        <v>181.29416760000001</v>
      </c>
      <c r="FR60" s="151">
        <f t="shared" si="129"/>
        <v>181.29416760000001</v>
      </c>
      <c r="FS60" s="151">
        <f t="shared" si="129"/>
        <v>181.29416760000001</v>
      </c>
      <c r="FT60" s="151">
        <f t="shared" si="129"/>
        <v>181.29416760000001</v>
      </c>
      <c r="FU60" s="151">
        <f t="shared" si="129"/>
        <v>181.29416760000001</v>
      </c>
      <c r="FV60" s="151">
        <f t="shared" ref="FV60:GY60" si="130">IFERROR(IF(FV$25-$C60&lt;0,0,VLOOKUP((ROUNDDOWN((FV$25-$C60)/365+1,0)),$C$8:$E$16,3,0))*$E56*$D$20,0)</f>
        <v>181.29416760000001</v>
      </c>
      <c r="FW60" s="151">
        <f t="shared" si="130"/>
        <v>45.210765600000002</v>
      </c>
      <c r="FX60" s="151">
        <f t="shared" si="130"/>
        <v>45.210765600000002</v>
      </c>
      <c r="FY60" s="151">
        <f t="shared" si="130"/>
        <v>45.210765600000002</v>
      </c>
      <c r="FZ60" s="151">
        <f t="shared" si="130"/>
        <v>45.210765600000002</v>
      </c>
      <c r="GA60" s="151">
        <f t="shared" si="130"/>
        <v>45.210765600000002</v>
      </c>
      <c r="GB60" s="151">
        <f t="shared" si="130"/>
        <v>45.210765600000002</v>
      </c>
      <c r="GC60" s="151">
        <f t="shared" si="130"/>
        <v>45.210765600000002</v>
      </c>
      <c r="GD60" s="151">
        <f t="shared" si="130"/>
        <v>45.210765600000002</v>
      </c>
      <c r="GE60" s="151">
        <f t="shared" si="130"/>
        <v>45.210765600000002</v>
      </c>
      <c r="GF60" s="151">
        <f t="shared" si="130"/>
        <v>45.210765600000002</v>
      </c>
      <c r="GG60" s="151">
        <f t="shared" si="130"/>
        <v>45.210765600000002</v>
      </c>
      <c r="GH60" s="151">
        <f t="shared" si="130"/>
        <v>45.210765600000002</v>
      </c>
      <c r="GI60" s="151">
        <f t="shared" si="130"/>
        <v>0</v>
      </c>
      <c r="GJ60" s="151">
        <f t="shared" si="130"/>
        <v>0</v>
      </c>
      <c r="GK60" s="151">
        <f t="shared" si="130"/>
        <v>0</v>
      </c>
      <c r="GL60" s="307">
        <f t="shared" si="130"/>
        <v>0</v>
      </c>
      <c r="GM60" s="151">
        <f t="shared" si="130"/>
        <v>0</v>
      </c>
      <c r="GN60" s="151">
        <f t="shared" si="130"/>
        <v>0</v>
      </c>
      <c r="GO60" s="151">
        <f t="shared" si="130"/>
        <v>0</v>
      </c>
      <c r="GP60" s="151">
        <f t="shared" si="130"/>
        <v>0</v>
      </c>
      <c r="GQ60" s="151">
        <f t="shared" si="130"/>
        <v>0</v>
      </c>
      <c r="GR60" s="151">
        <f t="shared" si="130"/>
        <v>0</v>
      </c>
      <c r="GS60" s="151">
        <f t="shared" si="130"/>
        <v>0</v>
      </c>
      <c r="GT60" s="151">
        <f t="shared" si="130"/>
        <v>0</v>
      </c>
      <c r="GU60" s="151">
        <f t="shared" si="130"/>
        <v>0</v>
      </c>
      <c r="GV60" s="151">
        <f t="shared" si="130"/>
        <v>0</v>
      </c>
      <c r="GW60" s="151">
        <f t="shared" si="130"/>
        <v>0</v>
      </c>
      <c r="GX60" s="151">
        <f t="shared" si="130"/>
        <v>0</v>
      </c>
      <c r="GY60" s="151">
        <f t="shared" si="130"/>
        <v>0</v>
      </c>
    </row>
    <row r="61" spans="2:207" x14ac:dyDescent="0.25">
      <c r="C61" s="140">
        <v>41944</v>
      </c>
      <c r="D61" s="140">
        <f t="shared" si="2"/>
        <v>41973</v>
      </c>
      <c r="E61" s="52">
        <v>346</v>
      </c>
      <c r="F61" s="174">
        <v>0.77649576865123826</v>
      </c>
      <c r="G61" s="151">
        <v>1.8516437560144912</v>
      </c>
      <c r="H61" s="151">
        <v>1.8516437560144912</v>
      </c>
      <c r="I61" s="151">
        <v>1.8516437560144912</v>
      </c>
      <c r="J61" s="151">
        <v>1.8516437560144912</v>
      </c>
      <c r="K61" s="151">
        <v>1.8516437560144912</v>
      </c>
      <c r="L61" s="151">
        <v>1.8516437560144912</v>
      </c>
      <c r="M61" s="151">
        <v>1.8516437560144912</v>
      </c>
      <c r="N61" s="151">
        <v>1.8516437560144912</v>
      </c>
      <c r="O61" s="151">
        <v>1.8516437560144912</v>
      </c>
      <c r="P61" s="151">
        <v>1.8516437560144912</v>
      </c>
      <c r="Q61" s="151">
        <v>1.4832600087569863</v>
      </c>
      <c r="R61" s="151">
        <v>1.4832600087569863</v>
      </c>
      <c r="S61" s="151">
        <v>1.4832600087569863</v>
      </c>
      <c r="T61" s="151">
        <v>1.4832600087569863</v>
      </c>
      <c r="U61" s="151">
        <v>1.4832600087569863</v>
      </c>
      <c r="V61" s="151">
        <v>1.4832600087569863</v>
      </c>
      <c r="W61" s="151">
        <v>1.4832600087569863</v>
      </c>
      <c r="X61" s="151">
        <v>1.4832600087569863</v>
      </c>
      <c r="Y61" s="151">
        <v>1.4832600087569863</v>
      </c>
      <c r="Z61" s="151">
        <v>1.4832600087569863</v>
      </c>
      <c r="AA61" s="151">
        <v>1.4832600087569863</v>
      </c>
      <c r="AB61" s="151">
        <v>1.4832600087569863</v>
      </c>
      <c r="AC61" s="151">
        <v>1.3601866424389786</v>
      </c>
      <c r="AD61" s="151">
        <v>1.3601866424389786</v>
      </c>
      <c r="AE61" s="151">
        <v>1.3601866424389786</v>
      </c>
      <c r="AF61" s="151">
        <v>1.3601866424389786</v>
      </c>
      <c r="AG61" s="151">
        <v>1.3601866424389786</v>
      </c>
      <c r="AH61" s="151">
        <v>1.3601866424389786</v>
      </c>
      <c r="AI61" s="151">
        <v>1.3601866424389786</v>
      </c>
      <c r="AJ61" s="151">
        <v>1.3601866424389786</v>
      </c>
      <c r="AK61" s="151">
        <v>1.3601866424389786</v>
      </c>
      <c r="AL61" s="151">
        <v>1.3601866424389786</v>
      </c>
      <c r="AM61" s="151">
        <v>1.3601866424389786</v>
      </c>
      <c r="AN61" s="151">
        <v>1.3601866424389786</v>
      </c>
      <c r="AO61" s="210">
        <v>0.90377849995945414</v>
      </c>
      <c r="AP61" s="262">
        <v>0.52477461287968297</v>
      </c>
      <c r="AQ61" s="268">
        <f t="shared" si="8"/>
        <v>0.64918319554792225</v>
      </c>
      <c r="AR61" s="265">
        <f t="shared" ref="AR61:BW61" si="131">IFERROR(IF(AR$25-$C61&lt;0,0,VLOOKUP((ROUNDDOWN((AR$25-$C61)/365+1,0)),$C$8:$E$16,3,0))*$E57*$D$3,0)</f>
        <v>1.5480522355373532</v>
      </c>
      <c r="AS61" s="265">
        <f t="shared" si="131"/>
        <v>1.5480522355373532</v>
      </c>
      <c r="AT61" s="265">
        <f t="shared" si="131"/>
        <v>1.5480522355373532</v>
      </c>
      <c r="AU61" s="265">
        <f t="shared" si="131"/>
        <v>1.5480522355373532</v>
      </c>
      <c r="AV61" s="265">
        <f t="shared" si="131"/>
        <v>1.5480522355373532</v>
      </c>
      <c r="AW61" s="265">
        <f t="shared" si="131"/>
        <v>1.5480522355373532</v>
      </c>
      <c r="AX61" s="265">
        <f t="shared" si="131"/>
        <v>1.5480522355373532</v>
      </c>
      <c r="AY61" s="265">
        <f t="shared" si="131"/>
        <v>1.5480522355373532</v>
      </c>
      <c r="AZ61" s="265">
        <f t="shared" si="131"/>
        <v>1.5480522355373532</v>
      </c>
      <c r="BA61" s="265">
        <f t="shared" si="131"/>
        <v>1.5480522355373532</v>
      </c>
      <c r="BB61" s="265">
        <f t="shared" si="131"/>
        <v>1.4366668827165967</v>
      </c>
      <c r="BC61" s="265">
        <f t="shared" si="131"/>
        <v>1.4366668827165967</v>
      </c>
      <c r="BD61" s="265">
        <f t="shared" si="131"/>
        <v>1.4366668827165967</v>
      </c>
      <c r="BE61" s="265">
        <f t="shared" si="131"/>
        <v>1.4366668827165967</v>
      </c>
      <c r="BF61" s="265">
        <f t="shared" si="131"/>
        <v>1.4366668827165967</v>
      </c>
      <c r="BG61" s="265">
        <f t="shared" si="131"/>
        <v>1.4366668827165967</v>
      </c>
      <c r="BH61" s="265">
        <f t="shared" si="131"/>
        <v>1.4366668827165967</v>
      </c>
      <c r="BI61" s="265">
        <f t="shared" si="131"/>
        <v>1.4366668827165967</v>
      </c>
      <c r="BJ61" s="265">
        <f t="shared" si="131"/>
        <v>1.4366668827165967</v>
      </c>
      <c r="BK61" s="265">
        <f t="shared" si="131"/>
        <v>1.4366668827165967</v>
      </c>
      <c r="BL61" s="265">
        <f t="shared" si="131"/>
        <v>1.4366668827165967</v>
      </c>
      <c r="BM61" s="265">
        <f t="shared" si="131"/>
        <v>1.4366668827165967</v>
      </c>
      <c r="BN61" s="265">
        <f t="shared" si="131"/>
        <v>0.82053120397693524</v>
      </c>
      <c r="BO61" s="269">
        <f t="shared" si="51"/>
        <v>0.47643747327693015</v>
      </c>
      <c r="BP61" s="232">
        <f t="shared" si="131"/>
        <v>0.82053120397693524</v>
      </c>
      <c r="BQ61" s="232">
        <f t="shared" si="131"/>
        <v>0.82053120397693524</v>
      </c>
      <c r="BR61" s="232">
        <f t="shared" si="131"/>
        <v>0.82053120397693524</v>
      </c>
      <c r="BS61" s="232">
        <f t="shared" si="131"/>
        <v>0.82053120397693524</v>
      </c>
      <c r="BT61" s="232">
        <f t="shared" si="131"/>
        <v>0.82053120397693524</v>
      </c>
      <c r="BU61" s="232">
        <f t="shared" si="131"/>
        <v>0.82053120397693524</v>
      </c>
      <c r="BV61" s="232">
        <f t="shared" si="131"/>
        <v>0.82053120397693524</v>
      </c>
      <c r="BW61" s="232">
        <f t="shared" si="131"/>
        <v>0.82053120397693524</v>
      </c>
      <c r="BX61" s="232">
        <f t="shared" ref="BX61:DA61" si="132">IFERROR(IF(BX$25-$C61&lt;0,0,VLOOKUP((ROUNDDOWN((BX$25-$C61)/365+1,0)),$C$8:$E$16,3,0))*$E57*$D$3,0)</f>
        <v>0.82053120397693524</v>
      </c>
      <c r="BY61" s="232">
        <f t="shared" si="132"/>
        <v>0.82053120397693524</v>
      </c>
      <c r="BZ61" s="232">
        <f t="shared" si="132"/>
        <v>0.20462237931633828</v>
      </c>
      <c r="CA61" s="232">
        <f t="shared" si="132"/>
        <v>0.20462237931633828</v>
      </c>
      <c r="CB61" s="232">
        <f t="shared" si="132"/>
        <v>0.20462237931633828</v>
      </c>
      <c r="CC61" s="232">
        <f t="shared" si="132"/>
        <v>0.20462237931633828</v>
      </c>
      <c r="CD61" s="232">
        <f t="shared" si="132"/>
        <v>0.20462237931633828</v>
      </c>
      <c r="CE61" s="232">
        <f t="shared" si="132"/>
        <v>0.20462237931633828</v>
      </c>
      <c r="CF61" s="232">
        <f t="shared" si="132"/>
        <v>0.20462237931633828</v>
      </c>
      <c r="CG61" s="232">
        <f t="shared" si="132"/>
        <v>0.20462237931633828</v>
      </c>
      <c r="CH61" s="232">
        <f t="shared" si="132"/>
        <v>0.20462237931633828</v>
      </c>
      <c r="CI61" s="232">
        <f t="shared" si="132"/>
        <v>0.20462237931633828</v>
      </c>
      <c r="CJ61" s="232">
        <f t="shared" si="132"/>
        <v>0.20462237931633828</v>
      </c>
      <c r="CK61" s="232">
        <f t="shared" si="132"/>
        <v>0.20462237931633828</v>
      </c>
      <c r="CL61" s="232">
        <f t="shared" si="132"/>
        <v>0</v>
      </c>
      <c r="CM61" s="232">
        <f t="shared" si="132"/>
        <v>0</v>
      </c>
      <c r="CN61" s="232">
        <f t="shared" si="132"/>
        <v>0</v>
      </c>
      <c r="CO61" s="232">
        <f t="shared" si="132"/>
        <v>0</v>
      </c>
      <c r="CP61" s="232">
        <f t="shared" si="132"/>
        <v>0</v>
      </c>
      <c r="CQ61" s="232">
        <f t="shared" si="132"/>
        <v>0</v>
      </c>
      <c r="CR61" s="232">
        <f t="shared" si="132"/>
        <v>0</v>
      </c>
      <c r="CS61" s="232">
        <f t="shared" si="132"/>
        <v>0</v>
      </c>
      <c r="CT61" s="232">
        <f t="shared" si="132"/>
        <v>0</v>
      </c>
      <c r="CU61" s="232">
        <f t="shared" si="132"/>
        <v>0</v>
      </c>
      <c r="CV61" s="232">
        <f t="shared" si="132"/>
        <v>0</v>
      </c>
      <c r="CW61" s="232">
        <f t="shared" si="132"/>
        <v>0</v>
      </c>
      <c r="CX61" s="232">
        <f t="shared" si="132"/>
        <v>0</v>
      </c>
      <c r="CY61" s="232">
        <f t="shared" si="132"/>
        <v>0</v>
      </c>
      <c r="CZ61" s="232">
        <f t="shared" si="132"/>
        <v>0</v>
      </c>
      <c r="DA61" s="232">
        <f t="shared" si="132"/>
        <v>0</v>
      </c>
      <c r="DD61" s="325">
        <v>76.160780487804871</v>
      </c>
      <c r="DE61" s="151">
        <v>76.160780487804871</v>
      </c>
      <c r="DF61" s="151">
        <v>76.160780487804871</v>
      </c>
      <c r="DG61" s="151">
        <v>76.160780487804871</v>
      </c>
      <c r="DH61" s="151">
        <v>76.160780487804871</v>
      </c>
      <c r="DI61" s="151">
        <v>76.160780487804871</v>
      </c>
      <c r="DJ61" s="151">
        <v>76.160780487804871</v>
      </c>
      <c r="DK61" s="151">
        <v>76.160780487804871</v>
      </c>
      <c r="DL61" s="151">
        <v>76.160780487804871</v>
      </c>
      <c r="DM61" s="151">
        <v>76.160780487804871</v>
      </c>
      <c r="DN61" s="151">
        <v>76.160780487804871</v>
      </c>
      <c r="DO61" s="151">
        <v>61.008625210084034</v>
      </c>
      <c r="DP61" s="151">
        <v>61.008625210084034</v>
      </c>
      <c r="DQ61" s="151">
        <v>61.008625210084034</v>
      </c>
      <c r="DR61" s="151">
        <v>61.008625210084034</v>
      </c>
      <c r="DS61" s="151">
        <v>61.008625210084034</v>
      </c>
      <c r="DT61" s="151">
        <v>61.008625210084034</v>
      </c>
      <c r="DU61" s="151">
        <v>61.008625210084034</v>
      </c>
      <c r="DV61" s="151">
        <v>61.008625210084034</v>
      </c>
      <c r="DW61" s="151">
        <v>61.008625210084034</v>
      </c>
      <c r="DX61" s="151">
        <v>61.008625210084034</v>
      </c>
      <c r="DY61" s="151">
        <v>61.008625210084034</v>
      </c>
      <c r="DZ61" s="151">
        <v>61.008625210084034</v>
      </c>
      <c r="EA61" s="151">
        <v>55.946440000000003</v>
      </c>
      <c r="EB61" s="151">
        <v>55.946440000000003</v>
      </c>
      <c r="EC61" s="151">
        <v>55.946440000000003</v>
      </c>
      <c r="ED61" s="151">
        <v>55.946440000000003</v>
      </c>
      <c r="EE61" s="151">
        <v>55.946440000000003</v>
      </c>
      <c r="EF61" s="151">
        <v>55.946440000000003</v>
      </c>
      <c r="EG61" s="151">
        <v>55.946440000000003</v>
      </c>
      <c r="EH61" s="151">
        <v>55.946440000000003</v>
      </c>
      <c r="EI61" s="151">
        <v>55.946440000000003</v>
      </c>
      <c r="EJ61" s="151">
        <v>55.946440000000003</v>
      </c>
      <c r="EK61" s="151">
        <v>55.946440000000003</v>
      </c>
      <c r="EL61" s="151">
        <v>55.946440000000003</v>
      </c>
      <c r="EM61" s="151">
        <v>37.173714285714283</v>
      </c>
      <c r="EN61" s="326">
        <v>21.58473732718894</v>
      </c>
      <c r="EO61" s="325">
        <f t="shared" si="5"/>
        <v>24.749617796129034</v>
      </c>
      <c r="EP61" s="151">
        <f t="shared" ref="EP61:FU61" si="133">IFERROR(IF(EP$25-$C61&lt;0,0,VLOOKUP((ROUNDDOWN((EP$25-$C61)/365+1,0)),$C$8:$E$16,3,0))*$E57*$D$20,0)</f>
        <v>59.01831936</v>
      </c>
      <c r="EQ61" s="151">
        <f t="shared" si="133"/>
        <v>59.01831936</v>
      </c>
      <c r="ER61" s="151">
        <f t="shared" si="133"/>
        <v>59.01831936</v>
      </c>
      <c r="ES61" s="151">
        <f t="shared" si="133"/>
        <v>59.01831936</v>
      </c>
      <c r="ET61" s="151">
        <f t="shared" si="133"/>
        <v>59.01831936</v>
      </c>
      <c r="EU61" s="151">
        <f t="shared" si="133"/>
        <v>59.01831936</v>
      </c>
      <c r="EV61" s="151">
        <f t="shared" si="133"/>
        <v>59.01831936</v>
      </c>
      <c r="EW61" s="151">
        <f t="shared" si="133"/>
        <v>59.01831936</v>
      </c>
      <c r="EX61" s="151">
        <f t="shared" si="133"/>
        <v>59.01831936</v>
      </c>
      <c r="EY61" s="151">
        <f t="shared" si="133"/>
        <v>59.01831936</v>
      </c>
      <c r="EZ61" s="151">
        <f t="shared" si="133"/>
        <v>54.771837119999994</v>
      </c>
      <c r="FA61" s="151">
        <f t="shared" si="133"/>
        <v>54.771837119999994</v>
      </c>
      <c r="FB61" s="151">
        <f t="shared" si="133"/>
        <v>54.771837119999994</v>
      </c>
      <c r="FC61" s="151">
        <f t="shared" si="133"/>
        <v>54.771837119999994</v>
      </c>
      <c r="FD61" s="151">
        <f t="shared" si="133"/>
        <v>54.771837119999994</v>
      </c>
      <c r="FE61" s="151">
        <f t="shared" si="133"/>
        <v>54.771837119999994</v>
      </c>
      <c r="FF61" s="151">
        <f t="shared" si="133"/>
        <v>54.771837119999994</v>
      </c>
      <c r="FG61" s="151">
        <f t="shared" si="133"/>
        <v>54.771837119999994</v>
      </c>
      <c r="FH61" s="151">
        <f t="shared" si="133"/>
        <v>54.771837119999994</v>
      </c>
      <c r="FI61" s="151">
        <f t="shared" si="133"/>
        <v>54.771837119999994</v>
      </c>
      <c r="FJ61" s="151">
        <f t="shared" si="133"/>
        <v>54.771837119999994</v>
      </c>
      <c r="FK61" s="151">
        <f t="shared" si="133"/>
        <v>54.771837119999994</v>
      </c>
      <c r="FL61" s="151">
        <f t="shared" si="133"/>
        <v>31.282130880000004</v>
      </c>
      <c r="FM61" s="210">
        <f t="shared" si="133"/>
        <v>31.282130880000004</v>
      </c>
      <c r="FN61" s="151">
        <f t="shared" si="133"/>
        <v>31.282130880000004</v>
      </c>
      <c r="FO61" s="151">
        <f t="shared" si="133"/>
        <v>31.282130880000004</v>
      </c>
      <c r="FP61" s="151">
        <f t="shared" si="133"/>
        <v>31.282130880000004</v>
      </c>
      <c r="FQ61" s="151">
        <f t="shared" si="133"/>
        <v>31.282130880000004</v>
      </c>
      <c r="FR61" s="151">
        <f t="shared" si="133"/>
        <v>31.282130880000004</v>
      </c>
      <c r="FS61" s="151">
        <f t="shared" si="133"/>
        <v>31.282130880000004</v>
      </c>
      <c r="FT61" s="151">
        <f t="shared" si="133"/>
        <v>31.282130880000004</v>
      </c>
      <c r="FU61" s="151">
        <f t="shared" si="133"/>
        <v>31.282130880000004</v>
      </c>
      <c r="FV61" s="151">
        <f t="shared" ref="FV61:GY61" si="134">IFERROR(IF(FV$25-$C61&lt;0,0,VLOOKUP((ROUNDDOWN((FV$25-$C61)/365+1,0)),$C$8:$E$16,3,0))*$E57*$D$20,0)</f>
        <v>31.282130880000004</v>
      </c>
      <c r="FW61" s="151">
        <f t="shared" si="134"/>
        <v>31.282130880000004</v>
      </c>
      <c r="FX61" s="151">
        <f t="shared" si="134"/>
        <v>7.8010732799999998</v>
      </c>
      <c r="FY61" s="151">
        <f t="shared" si="134"/>
        <v>7.8010732799999998</v>
      </c>
      <c r="FZ61" s="151">
        <f t="shared" si="134"/>
        <v>7.8010732799999998</v>
      </c>
      <c r="GA61" s="151">
        <f t="shared" si="134"/>
        <v>7.8010732799999998</v>
      </c>
      <c r="GB61" s="151">
        <f t="shared" si="134"/>
        <v>7.8010732799999998</v>
      </c>
      <c r="GC61" s="151">
        <f t="shared" si="134"/>
        <v>7.8010732799999998</v>
      </c>
      <c r="GD61" s="151">
        <f t="shared" si="134"/>
        <v>7.8010732799999998</v>
      </c>
      <c r="GE61" s="151">
        <f t="shared" si="134"/>
        <v>7.8010732799999998</v>
      </c>
      <c r="GF61" s="151">
        <f t="shared" si="134"/>
        <v>7.8010732799999998</v>
      </c>
      <c r="GG61" s="151">
        <f t="shared" si="134"/>
        <v>7.8010732799999998</v>
      </c>
      <c r="GH61" s="151">
        <f t="shared" si="134"/>
        <v>7.8010732799999998</v>
      </c>
      <c r="GI61" s="151">
        <f t="shared" si="134"/>
        <v>7.8010732799999998</v>
      </c>
      <c r="GJ61" s="151">
        <f t="shared" si="134"/>
        <v>0</v>
      </c>
      <c r="GK61" s="151">
        <f t="shared" si="134"/>
        <v>0</v>
      </c>
      <c r="GL61" s="307">
        <f t="shared" si="134"/>
        <v>0</v>
      </c>
      <c r="GM61" s="151">
        <f t="shared" si="134"/>
        <v>0</v>
      </c>
      <c r="GN61" s="151">
        <f t="shared" si="134"/>
        <v>0</v>
      </c>
      <c r="GO61" s="151">
        <f t="shared" si="134"/>
        <v>0</v>
      </c>
      <c r="GP61" s="151">
        <f t="shared" si="134"/>
        <v>0</v>
      </c>
      <c r="GQ61" s="151">
        <f t="shared" si="134"/>
        <v>0</v>
      </c>
      <c r="GR61" s="151">
        <f t="shared" si="134"/>
        <v>0</v>
      </c>
      <c r="GS61" s="151">
        <f t="shared" si="134"/>
        <v>0</v>
      </c>
      <c r="GT61" s="151">
        <f t="shared" si="134"/>
        <v>0</v>
      </c>
      <c r="GU61" s="151">
        <f t="shared" si="134"/>
        <v>0</v>
      </c>
      <c r="GV61" s="151">
        <f t="shared" si="134"/>
        <v>0</v>
      </c>
      <c r="GW61" s="151">
        <f t="shared" si="134"/>
        <v>0</v>
      </c>
      <c r="GX61" s="151">
        <f t="shared" si="134"/>
        <v>0</v>
      </c>
      <c r="GY61" s="151">
        <f t="shared" si="134"/>
        <v>0</v>
      </c>
    </row>
    <row r="62" spans="2:207" x14ac:dyDescent="0.25">
      <c r="C62" s="140">
        <v>41974</v>
      </c>
      <c r="D62" s="140">
        <f t="shared" si="2"/>
        <v>42004</v>
      </c>
      <c r="E62" s="52">
        <v>280</v>
      </c>
      <c r="F62" s="174">
        <v>3.6530596388819623</v>
      </c>
      <c r="G62" s="151">
        <v>8.7111422157954479</v>
      </c>
      <c r="H62" s="151">
        <v>8.7111422157954479</v>
      </c>
      <c r="I62" s="151">
        <v>8.7111422157954479</v>
      </c>
      <c r="J62" s="151">
        <v>8.7111422157954479</v>
      </c>
      <c r="K62" s="151">
        <v>8.7111422157954479</v>
      </c>
      <c r="L62" s="151">
        <v>8.7111422157954479</v>
      </c>
      <c r="M62" s="151">
        <v>8.7111422157954479</v>
      </c>
      <c r="N62" s="151">
        <v>8.7111422157954479</v>
      </c>
      <c r="O62" s="151">
        <v>8.7111422157954479</v>
      </c>
      <c r="P62" s="151">
        <v>8.7111422157954479</v>
      </c>
      <c r="Q62" s="151">
        <v>8.7111422157954479</v>
      </c>
      <c r="R62" s="151">
        <v>6.9780641321067325</v>
      </c>
      <c r="S62" s="151">
        <v>6.9780641321067325</v>
      </c>
      <c r="T62" s="151">
        <v>6.9780641321067325</v>
      </c>
      <c r="U62" s="151">
        <v>6.9780641321067325</v>
      </c>
      <c r="V62" s="151">
        <v>6.9780641321067325</v>
      </c>
      <c r="W62" s="151">
        <v>6.9780641321067325</v>
      </c>
      <c r="X62" s="151">
        <v>6.9780641321067325</v>
      </c>
      <c r="Y62" s="151">
        <v>6.9780641321067325</v>
      </c>
      <c r="Z62" s="151">
        <v>6.9780641321067325</v>
      </c>
      <c r="AA62" s="151">
        <v>6.9780641321067325</v>
      </c>
      <c r="AB62" s="151">
        <v>6.9780641321067325</v>
      </c>
      <c r="AC62" s="151">
        <v>6.9780641321067325</v>
      </c>
      <c r="AD62" s="151">
        <v>6.3990598860197387</v>
      </c>
      <c r="AE62" s="151">
        <v>6.3990598860197387</v>
      </c>
      <c r="AF62" s="151">
        <v>6.3990598860197387</v>
      </c>
      <c r="AG62" s="151">
        <v>6.3990598860197387</v>
      </c>
      <c r="AH62" s="151">
        <v>6.3990598860197387</v>
      </c>
      <c r="AI62" s="151">
        <v>6.3990598860197387</v>
      </c>
      <c r="AJ62" s="151">
        <v>6.3990598860197387</v>
      </c>
      <c r="AK62" s="151">
        <v>6.3990598860197387</v>
      </c>
      <c r="AL62" s="151">
        <v>6.3990598860197387</v>
      </c>
      <c r="AM62" s="151">
        <v>6.3990598860197387</v>
      </c>
      <c r="AN62" s="151">
        <v>6.3990598860197387</v>
      </c>
      <c r="AO62" s="210">
        <v>6.3990598860197387</v>
      </c>
      <c r="AP62" s="262">
        <v>2.4688260196839633</v>
      </c>
      <c r="AQ62" s="268">
        <f t="shared" ref="AQ62:AQ93" si="135">IFERROR(IF(AQ$25-$C62&lt;0,0,VLOOKUP((ROUNDDOWN((AQ$25-$C62)/365+1,0)),$C$8:$E$16,3,0))*$E58*($D$3*$AQ$24/31),0)</f>
        <v>3.0541118517822707</v>
      </c>
      <c r="AR62" s="265">
        <f t="shared" ref="AR62:BW62" si="136">IFERROR(IF(AR$25-$C62&lt;0,0,VLOOKUP((ROUNDDOWN((AR$25-$C62)/365+1,0)),$C$8:$E$16,3,0))*$E58*$D$3,0)</f>
        <v>7.2828821080961834</v>
      </c>
      <c r="AS62" s="265">
        <f t="shared" si="136"/>
        <v>7.2828821080961834</v>
      </c>
      <c r="AT62" s="265">
        <f t="shared" si="136"/>
        <v>7.2828821080961834</v>
      </c>
      <c r="AU62" s="265">
        <f t="shared" si="136"/>
        <v>7.2828821080961834</v>
      </c>
      <c r="AV62" s="265">
        <f t="shared" si="136"/>
        <v>7.2828821080961834</v>
      </c>
      <c r="AW62" s="265">
        <f t="shared" si="136"/>
        <v>7.2828821080961834</v>
      </c>
      <c r="AX62" s="265">
        <f t="shared" si="136"/>
        <v>7.2828821080961834</v>
      </c>
      <c r="AY62" s="265">
        <f t="shared" si="136"/>
        <v>7.2828821080961834</v>
      </c>
      <c r="AZ62" s="265">
        <f t="shared" si="136"/>
        <v>7.2828821080961834</v>
      </c>
      <c r="BA62" s="265">
        <f t="shared" si="136"/>
        <v>7.2828821080961834</v>
      </c>
      <c r="BB62" s="265">
        <f t="shared" si="136"/>
        <v>7.2828821080961834</v>
      </c>
      <c r="BC62" s="265">
        <f t="shared" si="136"/>
        <v>6.7588646527803524</v>
      </c>
      <c r="BD62" s="265">
        <f t="shared" si="136"/>
        <v>6.7588646527803524</v>
      </c>
      <c r="BE62" s="265">
        <f t="shared" si="136"/>
        <v>6.7588646527803524</v>
      </c>
      <c r="BF62" s="265">
        <f t="shared" si="136"/>
        <v>6.7588646527803524</v>
      </c>
      <c r="BG62" s="265">
        <f t="shared" si="136"/>
        <v>6.7588646527803524</v>
      </c>
      <c r="BH62" s="265">
        <f t="shared" si="136"/>
        <v>6.7588646527803524</v>
      </c>
      <c r="BI62" s="265">
        <f t="shared" si="136"/>
        <v>6.7588646527803524</v>
      </c>
      <c r="BJ62" s="265">
        <f t="shared" si="136"/>
        <v>6.7588646527803524</v>
      </c>
      <c r="BK62" s="265">
        <f t="shared" si="136"/>
        <v>6.7588646527803524</v>
      </c>
      <c r="BL62" s="265">
        <f t="shared" si="136"/>
        <v>6.7588646527803524</v>
      </c>
      <c r="BM62" s="265">
        <f t="shared" si="136"/>
        <v>6.7588646527803524</v>
      </c>
      <c r="BN62" s="265">
        <f t="shared" si="136"/>
        <v>6.7588646527803524</v>
      </c>
      <c r="BO62" s="269">
        <f t="shared" si="51"/>
        <v>2.2414217492801032</v>
      </c>
      <c r="BP62" s="232">
        <f t="shared" si="136"/>
        <v>3.8602263459824004</v>
      </c>
      <c r="BQ62" s="232">
        <f t="shared" si="136"/>
        <v>3.8602263459824004</v>
      </c>
      <c r="BR62" s="232">
        <f t="shared" si="136"/>
        <v>3.8602263459824004</v>
      </c>
      <c r="BS62" s="232">
        <f t="shared" si="136"/>
        <v>3.8602263459824004</v>
      </c>
      <c r="BT62" s="232">
        <f t="shared" si="136"/>
        <v>3.8602263459824004</v>
      </c>
      <c r="BU62" s="232">
        <f t="shared" si="136"/>
        <v>3.8602263459824004</v>
      </c>
      <c r="BV62" s="232">
        <f t="shared" si="136"/>
        <v>3.8602263459824004</v>
      </c>
      <c r="BW62" s="232">
        <f t="shared" si="136"/>
        <v>3.8602263459824004</v>
      </c>
      <c r="BX62" s="232">
        <f t="shared" ref="BX62:DA62" si="137">IFERROR(IF(BX$25-$C62&lt;0,0,VLOOKUP((ROUNDDOWN((BX$25-$C62)/365+1,0)),$C$8:$E$16,3,0))*$E58*$D$3,0)</f>
        <v>3.8602263459824004</v>
      </c>
      <c r="BY62" s="232">
        <f t="shared" si="137"/>
        <v>3.8602263459824004</v>
      </c>
      <c r="BZ62" s="232">
        <f t="shared" si="137"/>
        <v>3.8602263459824004</v>
      </c>
      <c r="CA62" s="232">
        <f t="shared" si="137"/>
        <v>0.96265528451095517</v>
      </c>
      <c r="CB62" s="232">
        <f t="shared" si="137"/>
        <v>0.96265528451095517</v>
      </c>
      <c r="CC62" s="232">
        <f t="shared" si="137"/>
        <v>0.96265528451095517</v>
      </c>
      <c r="CD62" s="232">
        <f t="shared" si="137"/>
        <v>0.96265528451095517</v>
      </c>
      <c r="CE62" s="232">
        <f t="shared" si="137"/>
        <v>0.96265528451095517</v>
      </c>
      <c r="CF62" s="232">
        <f t="shared" si="137"/>
        <v>0.96265528451095517</v>
      </c>
      <c r="CG62" s="232">
        <f t="shared" si="137"/>
        <v>0.96265528451095517</v>
      </c>
      <c r="CH62" s="232">
        <f t="shared" si="137"/>
        <v>0.96265528451095517</v>
      </c>
      <c r="CI62" s="232">
        <f t="shared" si="137"/>
        <v>0.96265528451095517</v>
      </c>
      <c r="CJ62" s="232">
        <f t="shared" si="137"/>
        <v>0.96265528451095517</v>
      </c>
      <c r="CK62" s="232">
        <f t="shared" si="137"/>
        <v>0.96265528451095517</v>
      </c>
      <c r="CL62" s="232">
        <f t="shared" si="137"/>
        <v>0.96265528451095517</v>
      </c>
      <c r="CM62" s="232">
        <f t="shared" si="137"/>
        <v>0</v>
      </c>
      <c r="CN62" s="232">
        <f t="shared" si="137"/>
        <v>0</v>
      </c>
      <c r="CO62" s="232">
        <f t="shared" si="137"/>
        <v>0</v>
      </c>
      <c r="CP62" s="232">
        <f t="shared" si="137"/>
        <v>0</v>
      </c>
      <c r="CQ62" s="232">
        <f t="shared" si="137"/>
        <v>0</v>
      </c>
      <c r="CR62" s="232">
        <f t="shared" si="137"/>
        <v>0</v>
      </c>
      <c r="CS62" s="232">
        <f t="shared" si="137"/>
        <v>0</v>
      </c>
      <c r="CT62" s="232">
        <f t="shared" si="137"/>
        <v>0</v>
      </c>
      <c r="CU62" s="232">
        <f t="shared" si="137"/>
        <v>0</v>
      </c>
      <c r="CV62" s="232">
        <f t="shared" si="137"/>
        <v>0</v>
      </c>
      <c r="CW62" s="232">
        <f t="shared" si="137"/>
        <v>0</v>
      </c>
      <c r="CX62" s="232">
        <f t="shared" si="137"/>
        <v>0</v>
      </c>
      <c r="CY62" s="232">
        <f t="shared" si="137"/>
        <v>0</v>
      </c>
      <c r="CZ62" s="232">
        <f t="shared" si="137"/>
        <v>0</v>
      </c>
      <c r="DA62" s="232">
        <f t="shared" si="137"/>
        <v>0</v>
      </c>
      <c r="DD62" s="325">
        <v>358.30185365853657</v>
      </c>
      <c r="DE62" s="151">
        <v>358.30185365853657</v>
      </c>
      <c r="DF62" s="151">
        <v>358.30185365853657</v>
      </c>
      <c r="DG62" s="151">
        <v>358.30185365853657</v>
      </c>
      <c r="DH62" s="151">
        <v>358.30185365853657</v>
      </c>
      <c r="DI62" s="151">
        <v>358.30185365853657</v>
      </c>
      <c r="DJ62" s="151">
        <v>358.30185365853657</v>
      </c>
      <c r="DK62" s="151">
        <v>358.30185365853657</v>
      </c>
      <c r="DL62" s="151">
        <v>358.30185365853657</v>
      </c>
      <c r="DM62" s="151">
        <v>358.30185365853657</v>
      </c>
      <c r="DN62" s="151">
        <v>358.30185365853657</v>
      </c>
      <c r="DO62" s="151">
        <v>358.30185365853657</v>
      </c>
      <c r="DP62" s="151">
        <v>287.01785042016809</v>
      </c>
      <c r="DQ62" s="151">
        <v>287.01785042016809</v>
      </c>
      <c r="DR62" s="151">
        <v>287.01785042016809</v>
      </c>
      <c r="DS62" s="151">
        <v>287.01785042016809</v>
      </c>
      <c r="DT62" s="151">
        <v>287.01785042016809</v>
      </c>
      <c r="DU62" s="151">
        <v>287.01785042016809</v>
      </c>
      <c r="DV62" s="151">
        <v>287.01785042016809</v>
      </c>
      <c r="DW62" s="151">
        <v>287.01785042016809</v>
      </c>
      <c r="DX62" s="151">
        <v>287.01785042016809</v>
      </c>
      <c r="DY62" s="151">
        <v>287.01785042016809</v>
      </c>
      <c r="DZ62" s="151">
        <v>287.01785042016809</v>
      </c>
      <c r="EA62" s="151">
        <v>287.01785042016809</v>
      </c>
      <c r="EB62" s="151">
        <v>263.20256999999998</v>
      </c>
      <c r="EC62" s="151">
        <v>263.20256999999998</v>
      </c>
      <c r="ED62" s="151">
        <v>263.20256999999998</v>
      </c>
      <c r="EE62" s="151">
        <v>263.20256999999998</v>
      </c>
      <c r="EF62" s="151">
        <v>263.20256999999998</v>
      </c>
      <c r="EG62" s="151">
        <v>263.20256999999998</v>
      </c>
      <c r="EH62" s="151">
        <v>263.20256999999998</v>
      </c>
      <c r="EI62" s="151">
        <v>263.20256999999998</v>
      </c>
      <c r="EJ62" s="151">
        <v>263.20256999999998</v>
      </c>
      <c r="EK62" s="151">
        <v>263.20256999999998</v>
      </c>
      <c r="EL62" s="151">
        <v>263.20256999999998</v>
      </c>
      <c r="EM62" s="151">
        <v>263.20256999999998</v>
      </c>
      <c r="EN62" s="326">
        <v>101.54637788018434</v>
      </c>
      <c r="EO62" s="325">
        <f t="shared" ref="EO62:EO93" si="138">(IFERROR(IF(EO$25-$C62&lt;0,0,VLOOKUP((ROUNDDOWN((EO$25-$C62)/365+1,0)),$C$8:$E$16,3,0))*$E58*$D$20,0))*(EO$24/31)</f>
        <v>116.43570190451612</v>
      </c>
      <c r="EP62" s="151">
        <f t="shared" ref="EP62:FU62" si="139">IFERROR(IF(EP$25-$C62&lt;0,0,VLOOKUP((ROUNDDOWN((EP$25-$C62)/365+1,0)),$C$8:$E$16,3,0))*$E58*$D$20,0)</f>
        <v>277.65436607999999</v>
      </c>
      <c r="EQ62" s="151">
        <f t="shared" si="139"/>
        <v>277.65436607999999</v>
      </c>
      <c r="ER62" s="151">
        <f t="shared" si="139"/>
        <v>277.65436607999999</v>
      </c>
      <c r="ES62" s="151">
        <f t="shared" si="139"/>
        <v>277.65436607999999</v>
      </c>
      <c r="ET62" s="151">
        <f t="shared" si="139"/>
        <v>277.65436607999999</v>
      </c>
      <c r="EU62" s="151">
        <f t="shared" si="139"/>
        <v>277.65436607999999</v>
      </c>
      <c r="EV62" s="151">
        <f t="shared" si="139"/>
        <v>277.65436607999999</v>
      </c>
      <c r="EW62" s="151">
        <f t="shared" si="139"/>
        <v>277.65436607999999</v>
      </c>
      <c r="EX62" s="151">
        <f t="shared" si="139"/>
        <v>277.65436607999999</v>
      </c>
      <c r="EY62" s="151">
        <f t="shared" si="139"/>
        <v>277.65436607999999</v>
      </c>
      <c r="EZ62" s="151">
        <f t="shared" si="139"/>
        <v>277.65436607999999</v>
      </c>
      <c r="FA62" s="151">
        <f t="shared" si="139"/>
        <v>257.67659735999996</v>
      </c>
      <c r="FB62" s="151">
        <f t="shared" si="139"/>
        <v>257.67659735999996</v>
      </c>
      <c r="FC62" s="151">
        <f t="shared" si="139"/>
        <v>257.67659735999996</v>
      </c>
      <c r="FD62" s="151">
        <f t="shared" si="139"/>
        <v>257.67659735999996</v>
      </c>
      <c r="FE62" s="151">
        <f t="shared" si="139"/>
        <v>257.67659735999996</v>
      </c>
      <c r="FF62" s="151">
        <f t="shared" si="139"/>
        <v>257.67659735999996</v>
      </c>
      <c r="FG62" s="151">
        <f t="shared" si="139"/>
        <v>257.67659735999996</v>
      </c>
      <c r="FH62" s="151">
        <f t="shared" si="139"/>
        <v>257.67659735999996</v>
      </c>
      <c r="FI62" s="151">
        <f t="shared" si="139"/>
        <v>257.67659735999996</v>
      </c>
      <c r="FJ62" s="151">
        <f t="shared" si="139"/>
        <v>257.67659735999996</v>
      </c>
      <c r="FK62" s="151">
        <f t="shared" si="139"/>
        <v>257.67659735999996</v>
      </c>
      <c r="FL62" s="151">
        <f t="shared" si="139"/>
        <v>257.67659735999996</v>
      </c>
      <c r="FM62" s="210">
        <f t="shared" si="139"/>
        <v>147.16820664000002</v>
      </c>
      <c r="FN62" s="151">
        <f t="shared" si="139"/>
        <v>147.16820664000002</v>
      </c>
      <c r="FO62" s="151">
        <f t="shared" si="139"/>
        <v>147.16820664000002</v>
      </c>
      <c r="FP62" s="151">
        <f t="shared" si="139"/>
        <v>147.16820664000002</v>
      </c>
      <c r="FQ62" s="151">
        <f t="shared" si="139"/>
        <v>147.16820664000002</v>
      </c>
      <c r="FR62" s="151">
        <f t="shared" si="139"/>
        <v>147.16820664000002</v>
      </c>
      <c r="FS62" s="151">
        <f t="shared" si="139"/>
        <v>147.16820664000002</v>
      </c>
      <c r="FT62" s="151">
        <f t="shared" si="139"/>
        <v>147.16820664000002</v>
      </c>
      <c r="FU62" s="151">
        <f t="shared" si="139"/>
        <v>147.16820664000002</v>
      </c>
      <c r="FV62" s="151">
        <f t="shared" ref="FV62:GY62" si="140">IFERROR(IF(FV$25-$C62&lt;0,0,VLOOKUP((ROUNDDOWN((FV$25-$C62)/365+1,0)),$C$8:$E$16,3,0))*$E58*$D$20,0)</f>
        <v>147.16820664000002</v>
      </c>
      <c r="FW62" s="151">
        <f t="shared" si="140"/>
        <v>147.16820664000002</v>
      </c>
      <c r="FX62" s="151">
        <f t="shared" si="140"/>
        <v>147.16820664000002</v>
      </c>
      <c r="FY62" s="151">
        <f t="shared" si="140"/>
        <v>36.700503840000003</v>
      </c>
      <c r="FZ62" s="151">
        <f t="shared" si="140"/>
        <v>36.700503840000003</v>
      </c>
      <c r="GA62" s="151">
        <f t="shared" si="140"/>
        <v>36.700503840000003</v>
      </c>
      <c r="GB62" s="151">
        <f t="shared" si="140"/>
        <v>36.700503840000003</v>
      </c>
      <c r="GC62" s="151">
        <f t="shared" si="140"/>
        <v>36.700503840000003</v>
      </c>
      <c r="GD62" s="151">
        <f t="shared" si="140"/>
        <v>36.700503840000003</v>
      </c>
      <c r="GE62" s="151">
        <f t="shared" si="140"/>
        <v>36.700503840000003</v>
      </c>
      <c r="GF62" s="151">
        <f t="shared" si="140"/>
        <v>36.700503840000003</v>
      </c>
      <c r="GG62" s="151">
        <f t="shared" si="140"/>
        <v>36.700503840000003</v>
      </c>
      <c r="GH62" s="151">
        <f t="shared" si="140"/>
        <v>36.700503840000003</v>
      </c>
      <c r="GI62" s="151">
        <f t="shared" si="140"/>
        <v>36.700503840000003</v>
      </c>
      <c r="GJ62" s="151">
        <f t="shared" si="140"/>
        <v>36.700503840000003</v>
      </c>
      <c r="GK62" s="151">
        <f t="shared" si="140"/>
        <v>0</v>
      </c>
      <c r="GL62" s="307">
        <f t="shared" si="140"/>
        <v>0</v>
      </c>
      <c r="GM62" s="151">
        <f t="shared" si="140"/>
        <v>0</v>
      </c>
      <c r="GN62" s="151">
        <f t="shared" si="140"/>
        <v>0</v>
      </c>
      <c r="GO62" s="151">
        <f t="shared" si="140"/>
        <v>0</v>
      </c>
      <c r="GP62" s="151">
        <f t="shared" si="140"/>
        <v>0</v>
      </c>
      <c r="GQ62" s="151">
        <f t="shared" si="140"/>
        <v>0</v>
      </c>
      <c r="GR62" s="151">
        <f t="shared" si="140"/>
        <v>0</v>
      </c>
      <c r="GS62" s="151">
        <f t="shared" si="140"/>
        <v>0</v>
      </c>
      <c r="GT62" s="151">
        <f t="shared" si="140"/>
        <v>0</v>
      </c>
      <c r="GU62" s="151">
        <f t="shared" si="140"/>
        <v>0</v>
      </c>
      <c r="GV62" s="151">
        <f t="shared" si="140"/>
        <v>0</v>
      </c>
      <c r="GW62" s="151">
        <f t="shared" si="140"/>
        <v>0</v>
      </c>
      <c r="GX62" s="151">
        <f t="shared" si="140"/>
        <v>0</v>
      </c>
      <c r="GY62" s="151">
        <f t="shared" si="140"/>
        <v>0</v>
      </c>
    </row>
    <row r="63" spans="2:207" x14ac:dyDescent="0.25">
      <c r="C63" s="140">
        <v>42005</v>
      </c>
      <c r="D63" s="140">
        <f t="shared" si="2"/>
        <v>42035</v>
      </c>
      <c r="E63" s="52">
        <v>794</v>
      </c>
      <c r="F63" s="174">
        <v>0.8455979386434761</v>
      </c>
      <c r="G63" s="151">
        <v>2.0410164128796096</v>
      </c>
      <c r="H63" s="151">
        <v>2.0410164128796096</v>
      </c>
      <c r="I63" s="151">
        <v>2.0410164128796096</v>
      </c>
      <c r="J63" s="151">
        <v>2.0410164128796096</v>
      </c>
      <c r="K63" s="151">
        <v>2.0410164128796096</v>
      </c>
      <c r="L63" s="151">
        <v>2.0410164128796096</v>
      </c>
      <c r="M63" s="151">
        <v>2.0410164128796096</v>
      </c>
      <c r="N63" s="151">
        <v>2.0410164128796096</v>
      </c>
      <c r="O63" s="151">
        <v>2.0410164128796096</v>
      </c>
      <c r="P63" s="151">
        <v>2.0410164128796096</v>
      </c>
      <c r="Q63" s="151">
        <v>2.0410164128796096</v>
      </c>
      <c r="R63" s="151">
        <v>2.0410164128796096</v>
      </c>
      <c r="S63" s="151">
        <v>1.6349570551071326</v>
      </c>
      <c r="T63" s="151">
        <v>1.6349570551071326</v>
      </c>
      <c r="U63" s="151">
        <v>1.6349570551071326</v>
      </c>
      <c r="V63" s="151">
        <v>1.6349570551071326</v>
      </c>
      <c r="W63" s="151">
        <v>1.6349570551071326</v>
      </c>
      <c r="X63" s="151">
        <v>1.6349570551071326</v>
      </c>
      <c r="Y63" s="151">
        <v>1.6349570551071326</v>
      </c>
      <c r="Z63" s="151">
        <v>1.6349570551071326</v>
      </c>
      <c r="AA63" s="151">
        <v>1.6349570551071326</v>
      </c>
      <c r="AB63" s="151">
        <v>1.6349570551071326</v>
      </c>
      <c r="AC63" s="151">
        <v>1.6349570551071326</v>
      </c>
      <c r="AD63" s="151">
        <v>1.6349570551071326</v>
      </c>
      <c r="AE63" s="151">
        <v>1.4992966399611467</v>
      </c>
      <c r="AF63" s="151">
        <v>1.4992966399611467</v>
      </c>
      <c r="AG63" s="151">
        <v>1.4992966399611467</v>
      </c>
      <c r="AH63" s="151">
        <v>1.4992966399611467</v>
      </c>
      <c r="AI63" s="151">
        <v>1.4992966399611467</v>
      </c>
      <c r="AJ63" s="151">
        <v>1.4992966399611467</v>
      </c>
      <c r="AK63" s="151">
        <v>1.4992966399611467</v>
      </c>
      <c r="AL63" s="151">
        <v>1.4992966399611467</v>
      </c>
      <c r="AM63" s="151">
        <v>1.4992966399611467</v>
      </c>
      <c r="AN63" s="151">
        <v>1.4992966399611467</v>
      </c>
      <c r="AO63" s="210">
        <v>1.4992966399611467</v>
      </c>
      <c r="AP63" s="262">
        <v>0.87055933933227869</v>
      </c>
      <c r="AQ63" s="268">
        <f t="shared" si="135"/>
        <v>0.60075325913141198</v>
      </c>
      <c r="AR63" s="265">
        <f t="shared" ref="AR63:BW63" si="141">IFERROR(IF(AR$25-$C63&lt;0,0,VLOOKUP((ROUNDDOWN((AR$25-$C63)/365+1,0)),$C$8:$E$16,3,0))*$E59*$D$3,0)</f>
        <v>1.7063757596264006</v>
      </c>
      <c r="AS63" s="265">
        <f t="shared" si="141"/>
        <v>1.7063757596264006</v>
      </c>
      <c r="AT63" s="265">
        <f t="shared" si="141"/>
        <v>1.7063757596264006</v>
      </c>
      <c r="AU63" s="265">
        <f t="shared" si="141"/>
        <v>1.7063757596264006</v>
      </c>
      <c r="AV63" s="265">
        <f t="shared" si="141"/>
        <v>1.7063757596264006</v>
      </c>
      <c r="AW63" s="265">
        <f t="shared" si="141"/>
        <v>1.7063757596264006</v>
      </c>
      <c r="AX63" s="265">
        <f t="shared" si="141"/>
        <v>1.7063757596264006</v>
      </c>
      <c r="AY63" s="265">
        <f t="shared" si="141"/>
        <v>1.7063757596264006</v>
      </c>
      <c r="AZ63" s="265">
        <f t="shared" si="141"/>
        <v>1.7063757596264006</v>
      </c>
      <c r="BA63" s="265">
        <f t="shared" si="141"/>
        <v>1.7063757596264006</v>
      </c>
      <c r="BB63" s="265">
        <f t="shared" si="141"/>
        <v>1.7063757596264006</v>
      </c>
      <c r="BC63" s="265">
        <f t="shared" si="141"/>
        <v>1.7063757596264006</v>
      </c>
      <c r="BD63" s="265">
        <f t="shared" si="141"/>
        <v>1.5835987229944304</v>
      </c>
      <c r="BE63" s="265">
        <f t="shared" si="141"/>
        <v>1.5835987229944304</v>
      </c>
      <c r="BF63" s="265">
        <f t="shared" si="141"/>
        <v>1.5835987229944304</v>
      </c>
      <c r="BG63" s="265">
        <f t="shared" si="141"/>
        <v>1.5835987229944304</v>
      </c>
      <c r="BH63" s="265">
        <f t="shared" si="141"/>
        <v>1.5835987229944304</v>
      </c>
      <c r="BI63" s="265">
        <f t="shared" si="141"/>
        <v>1.5835987229944304</v>
      </c>
      <c r="BJ63" s="265">
        <f t="shared" si="141"/>
        <v>1.5835987229944304</v>
      </c>
      <c r="BK63" s="265">
        <f t="shared" si="141"/>
        <v>1.5835987229944304</v>
      </c>
      <c r="BL63" s="265">
        <f t="shared" si="141"/>
        <v>1.5835987229944304</v>
      </c>
      <c r="BM63" s="265">
        <f t="shared" si="141"/>
        <v>1.5835987229944304</v>
      </c>
      <c r="BN63" s="265">
        <f t="shared" si="141"/>
        <v>1.5835987229944304</v>
      </c>
      <c r="BO63" s="269">
        <f t="shared" si="51"/>
        <v>0.91950893593224992</v>
      </c>
      <c r="BP63" s="232">
        <f t="shared" si="141"/>
        <v>0.90444916802003095</v>
      </c>
      <c r="BQ63" s="232">
        <f t="shared" si="141"/>
        <v>0.90444916802003095</v>
      </c>
      <c r="BR63" s="232">
        <f t="shared" si="141"/>
        <v>0.90444916802003095</v>
      </c>
      <c r="BS63" s="232">
        <f t="shared" si="141"/>
        <v>0.90444916802003095</v>
      </c>
      <c r="BT63" s="232">
        <f t="shared" si="141"/>
        <v>0.90444916802003095</v>
      </c>
      <c r="BU63" s="232">
        <f t="shared" si="141"/>
        <v>0.90444916802003095</v>
      </c>
      <c r="BV63" s="232">
        <f t="shared" si="141"/>
        <v>0.90444916802003095</v>
      </c>
      <c r="BW63" s="232">
        <f t="shared" si="141"/>
        <v>0.90444916802003095</v>
      </c>
      <c r="BX63" s="232">
        <f t="shared" ref="BX63:DA63" si="142">IFERROR(IF(BX$25-$C63&lt;0,0,VLOOKUP((ROUNDDOWN((BX$25-$C63)/365+1,0)),$C$8:$E$16,3,0))*$E59*$D$3,0)</f>
        <v>0.90444916802003095</v>
      </c>
      <c r="BY63" s="232">
        <f t="shared" si="142"/>
        <v>0.90444916802003095</v>
      </c>
      <c r="BZ63" s="232">
        <f t="shared" si="142"/>
        <v>0.90444916802003095</v>
      </c>
      <c r="CA63" s="232">
        <f t="shared" si="142"/>
        <v>0.90444916802003095</v>
      </c>
      <c r="CB63" s="232">
        <f t="shared" si="142"/>
        <v>0.2255496681100547</v>
      </c>
      <c r="CC63" s="232">
        <f t="shared" si="142"/>
        <v>0.2255496681100547</v>
      </c>
      <c r="CD63" s="232">
        <f t="shared" si="142"/>
        <v>0.2255496681100547</v>
      </c>
      <c r="CE63" s="232">
        <f t="shared" si="142"/>
        <v>0.2255496681100547</v>
      </c>
      <c r="CF63" s="232">
        <f t="shared" si="142"/>
        <v>0.2255496681100547</v>
      </c>
      <c r="CG63" s="232">
        <f t="shared" si="142"/>
        <v>0.2255496681100547</v>
      </c>
      <c r="CH63" s="232">
        <f t="shared" si="142"/>
        <v>0.2255496681100547</v>
      </c>
      <c r="CI63" s="232">
        <f t="shared" si="142"/>
        <v>0.2255496681100547</v>
      </c>
      <c r="CJ63" s="232">
        <f t="shared" si="142"/>
        <v>0.2255496681100547</v>
      </c>
      <c r="CK63" s="232">
        <f t="shared" si="142"/>
        <v>0.2255496681100547</v>
      </c>
      <c r="CL63" s="232">
        <f t="shared" si="142"/>
        <v>0.2255496681100547</v>
      </c>
      <c r="CM63" s="232">
        <f t="shared" si="142"/>
        <v>0.2255496681100547</v>
      </c>
      <c r="CN63" s="232">
        <f t="shared" si="142"/>
        <v>0</v>
      </c>
      <c r="CO63" s="232">
        <f t="shared" si="142"/>
        <v>0</v>
      </c>
      <c r="CP63" s="232">
        <f t="shared" si="142"/>
        <v>0</v>
      </c>
      <c r="CQ63" s="232">
        <f t="shared" si="142"/>
        <v>0</v>
      </c>
      <c r="CR63" s="232">
        <f t="shared" si="142"/>
        <v>0</v>
      </c>
      <c r="CS63" s="232">
        <f t="shared" si="142"/>
        <v>0</v>
      </c>
      <c r="CT63" s="232">
        <f t="shared" si="142"/>
        <v>0</v>
      </c>
      <c r="CU63" s="232">
        <f t="shared" si="142"/>
        <v>0</v>
      </c>
      <c r="CV63" s="232">
        <f t="shared" si="142"/>
        <v>0</v>
      </c>
      <c r="CW63" s="232">
        <f t="shared" si="142"/>
        <v>0</v>
      </c>
      <c r="CX63" s="232">
        <f t="shared" si="142"/>
        <v>0</v>
      </c>
      <c r="CY63" s="232">
        <f t="shared" si="142"/>
        <v>0</v>
      </c>
      <c r="CZ63" s="232">
        <f t="shared" si="142"/>
        <v>0</v>
      </c>
      <c r="DA63" s="232">
        <f t="shared" si="142"/>
        <v>0</v>
      </c>
      <c r="DD63" s="325">
        <v>82.938506024096384</v>
      </c>
      <c r="DE63" s="151">
        <v>83.949951219512187</v>
      </c>
      <c r="DF63" s="151">
        <v>83.949951219512187</v>
      </c>
      <c r="DG63" s="151">
        <v>83.949951219512187</v>
      </c>
      <c r="DH63" s="151">
        <v>83.949951219512187</v>
      </c>
      <c r="DI63" s="151">
        <v>83.949951219512187</v>
      </c>
      <c r="DJ63" s="151">
        <v>83.949951219512187</v>
      </c>
      <c r="DK63" s="151">
        <v>83.949951219512187</v>
      </c>
      <c r="DL63" s="151">
        <v>83.949951219512187</v>
      </c>
      <c r="DM63" s="151">
        <v>83.949951219512187</v>
      </c>
      <c r="DN63" s="151">
        <v>83.949951219512187</v>
      </c>
      <c r="DO63" s="151">
        <v>83.949951219512187</v>
      </c>
      <c r="DP63" s="151">
        <v>83.949951219512187</v>
      </c>
      <c r="DQ63" s="151">
        <v>67.248143697478994</v>
      </c>
      <c r="DR63" s="151">
        <v>67.248143697478994</v>
      </c>
      <c r="DS63" s="151">
        <v>67.248143697478994</v>
      </c>
      <c r="DT63" s="151">
        <v>67.248143697478994</v>
      </c>
      <c r="DU63" s="151">
        <v>67.248143697478994</v>
      </c>
      <c r="DV63" s="151">
        <v>67.248143697478994</v>
      </c>
      <c r="DW63" s="151">
        <v>67.248143697478994</v>
      </c>
      <c r="DX63" s="151">
        <v>67.248143697478994</v>
      </c>
      <c r="DY63" s="151">
        <v>67.248143697478994</v>
      </c>
      <c r="DZ63" s="151">
        <v>67.248143697478994</v>
      </c>
      <c r="EA63" s="151">
        <v>67.248143697478994</v>
      </c>
      <c r="EB63" s="151">
        <v>67.248143697478994</v>
      </c>
      <c r="EC63" s="151">
        <v>61.668234999999996</v>
      </c>
      <c r="ED63" s="151">
        <v>61.668234999999996</v>
      </c>
      <c r="EE63" s="151">
        <v>61.668234999999996</v>
      </c>
      <c r="EF63" s="151">
        <v>61.668234999999996</v>
      </c>
      <c r="EG63" s="151">
        <v>61.668234999999996</v>
      </c>
      <c r="EH63" s="151">
        <v>61.668234999999996</v>
      </c>
      <c r="EI63" s="151">
        <v>61.668234999999996</v>
      </c>
      <c r="EJ63" s="151">
        <v>61.668234999999996</v>
      </c>
      <c r="EK63" s="151">
        <v>61.668234999999996</v>
      </c>
      <c r="EL63" s="151">
        <v>61.668234999999996</v>
      </c>
      <c r="EM63" s="151">
        <v>61.668234999999996</v>
      </c>
      <c r="EN63" s="326">
        <v>35.807362258064515</v>
      </c>
      <c r="EO63" s="325">
        <f t="shared" si="138"/>
        <v>22.903263139354838</v>
      </c>
      <c r="EP63" s="151">
        <f t="shared" ref="EP63:FU63" si="143">IFERROR(IF(EP$25-$C63&lt;0,0,VLOOKUP((ROUNDDOWN((EP$25-$C63)/365+1,0)),$C$8:$E$16,3,0))*$E59*$D$20,0)</f>
        <v>65.054283840000011</v>
      </c>
      <c r="EQ63" s="151">
        <f t="shared" si="143"/>
        <v>65.054283840000011</v>
      </c>
      <c r="ER63" s="151">
        <f t="shared" si="143"/>
        <v>65.054283840000011</v>
      </c>
      <c r="ES63" s="151">
        <f t="shared" si="143"/>
        <v>65.054283840000011</v>
      </c>
      <c r="ET63" s="151">
        <f t="shared" si="143"/>
        <v>65.054283840000011</v>
      </c>
      <c r="EU63" s="151">
        <f t="shared" si="143"/>
        <v>65.054283840000011</v>
      </c>
      <c r="EV63" s="151">
        <f t="shared" si="143"/>
        <v>65.054283840000011</v>
      </c>
      <c r="EW63" s="151">
        <f t="shared" si="143"/>
        <v>65.054283840000011</v>
      </c>
      <c r="EX63" s="151">
        <f t="shared" si="143"/>
        <v>65.054283840000011</v>
      </c>
      <c r="EY63" s="151">
        <f t="shared" si="143"/>
        <v>65.054283840000011</v>
      </c>
      <c r="EZ63" s="151">
        <f t="shared" si="143"/>
        <v>65.054283840000011</v>
      </c>
      <c r="FA63" s="151">
        <f t="shared" si="143"/>
        <v>65.054283840000011</v>
      </c>
      <c r="FB63" s="151">
        <f t="shared" si="143"/>
        <v>60.373502279999997</v>
      </c>
      <c r="FC63" s="151">
        <f t="shared" si="143"/>
        <v>60.373502279999997</v>
      </c>
      <c r="FD63" s="151">
        <f t="shared" si="143"/>
        <v>60.373502279999997</v>
      </c>
      <c r="FE63" s="151">
        <f t="shared" si="143"/>
        <v>60.373502279999997</v>
      </c>
      <c r="FF63" s="151">
        <f t="shared" si="143"/>
        <v>60.373502279999997</v>
      </c>
      <c r="FG63" s="151">
        <f t="shared" si="143"/>
        <v>60.373502279999997</v>
      </c>
      <c r="FH63" s="151">
        <f t="shared" si="143"/>
        <v>60.373502279999997</v>
      </c>
      <c r="FI63" s="151">
        <f t="shared" si="143"/>
        <v>60.373502279999997</v>
      </c>
      <c r="FJ63" s="151">
        <f t="shared" si="143"/>
        <v>60.373502279999997</v>
      </c>
      <c r="FK63" s="151">
        <f t="shared" si="143"/>
        <v>60.373502279999997</v>
      </c>
      <c r="FL63" s="151">
        <f t="shared" si="143"/>
        <v>60.373502279999997</v>
      </c>
      <c r="FM63" s="210">
        <f t="shared" si="143"/>
        <v>60.373502279999997</v>
      </c>
      <c r="FN63" s="151">
        <f t="shared" si="143"/>
        <v>34.481439720000004</v>
      </c>
      <c r="FO63" s="151">
        <f t="shared" si="143"/>
        <v>34.481439720000004</v>
      </c>
      <c r="FP63" s="151">
        <f t="shared" si="143"/>
        <v>34.481439720000004</v>
      </c>
      <c r="FQ63" s="151">
        <f t="shared" si="143"/>
        <v>34.481439720000004</v>
      </c>
      <c r="FR63" s="151">
        <f t="shared" si="143"/>
        <v>34.481439720000004</v>
      </c>
      <c r="FS63" s="151">
        <f t="shared" si="143"/>
        <v>34.481439720000004</v>
      </c>
      <c r="FT63" s="151">
        <f t="shared" si="143"/>
        <v>34.481439720000004</v>
      </c>
      <c r="FU63" s="151">
        <f t="shared" si="143"/>
        <v>34.481439720000004</v>
      </c>
      <c r="FV63" s="151">
        <f t="shared" ref="FV63:GY63" si="144">IFERROR(IF(FV$25-$C63&lt;0,0,VLOOKUP((ROUNDDOWN((FV$25-$C63)/365+1,0)),$C$8:$E$16,3,0))*$E59*$D$20,0)</f>
        <v>34.481439720000004</v>
      </c>
      <c r="FW63" s="151">
        <f t="shared" si="144"/>
        <v>34.481439720000004</v>
      </c>
      <c r="FX63" s="151">
        <f t="shared" si="144"/>
        <v>34.481439720000004</v>
      </c>
      <c r="FY63" s="151">
        <f t="shared" si="144"/>
        <v>34.481439720000004</v>
      </c>
      <c r="FZ63" s="151">
        <f t="shared" si="144"/>
        <v>8.5989103199999999</v>
      </c>
      <c r="GA63" s="151">
        <f t="shared" si="144"/>
        <v>8.5989103199999999</v>
      </c>
      <c r="GB63" s="151">
        <f t="shared" si="144"/>
        <v>8.5989103199999999</v>
      </c>
      <c r="GC63" s="151">
        <f t="shared" si="144"/>
        <v>8.5989103199999999</v>
      </c>
      <c r="GD63" s="151">
        <f t="shared" si="144"/>
        <v>8.5989103199999999</v>
      </c>
      <c r="GE63" s="151">
        <f t="shared" si="144"/>
        <v>8.5989103199999999</v>
      </c>
      <c r="GF63" s="151">
        <f t="shared" si="144"/>
        <v>8.5989103199999999</v>
      </c>
      <c r="GG63" s="151">
        <f t="shared" si="144"/>
        <v>8.5989103199999999</v>
      </c>
      <c r="GH63" s="151">
        <f t="shared" si="144"/>
        <v>8.5989103199999999</v>
      </c>
      <c r="GI63" s="151">
        <f t="shared" si="144"/>
        <v>8.5989103199999999</v>
      </c>
      <c r="GJ63" s="151">
        <f t="shared" si="144"/>
        <v>8.5989103199999999</v>
      </c>
      <c r="GK63" s="151">
        <f t="shared" si="144"/>
        <v>8.5989103199999999</v>
      </c>
      <c r="GL63" s="307">
        <f t="shared" si="144"/>
        <v>0</v>
      </c>
      <c r="GM63" s="151">
        <f t="shared" si="144"/>
        <v>0</v>
      </c>
      <c r="GN63" s="151">
        <f t="shared" si="144"/>
        <v>0</v>
      </c>
      <c r="GO63" s="151">
        <f t="shared" si="144"/>
        <v>0</v>
      </c>
      <c r="GP63" s="151">
        <f t="shared" si="144"/>
        <v>0</v>
      </c>
      <c r="GQ63" s="151">
        <f t="shared" si="144"/>
        <v>0</v>
      </c>
      <c r="GR63" s="151">
        <f t="shared" si="144"/>
        <v>0</v>
      </c>
      <c r="GS63" s="151">
        <f t="shared" si="144"/>
        <v>0</v>
      </c>
      <c r="GT63" s="151">
        <f t="shared" si="144"/>
        <v>0</v>
      </c>
      <c r="GU63" s="151">
        <f t="shared" si="144"/>
        <v>0</v>
      </c>
      <c r="GV63" s="151">
        <f t="shared" si="144"/>
        <v>0</v>
      </c>
      <c r="GW63" s="151">
        <f t="shared" si="144"/>
        <v>0</v>
      </c>
      <c r="GX63" s="151">
        <f t="shared" si="144"/>
        <v>0</v>
      </c>
      <c r="GY63" s="151">
        <f t="shared" si="144"/>
        <v>0</v>
      </c>
    </row>
    <row r="64" spans="2:207" x14ac:dyDescent="0.25">
      <c r="C64" s="140">
        <v>42036</v>
      </c>
      <c r="D64" s="140">
        <f t="shared" si="2"/>
        <v>42063</v>
      </c>
      <c r="E64" s="52">
        <v>387</v>
      </c>
      <c r="F64" s="174">
        <v>0.38357019897229849</v>
      </c>
      <c r="G64" s="151">
        <v>0.91466739754932713</v>
      </c>
      <c r="H64" s="151">
        <v>0.92582187800724558</v>
      </c>
      <c r="I64" s="151">
        <v>0.92582187800724558</v>
      </c>
      <c r="J64" s="151">
        <v>0.92582187800724558</v>
      </c>
      <c r="K64" s="151">
        <v>0.92582187800724558</v>
      </c>
      <c r="L64" s="151">
        <v>0.92582187800724558</v>
      </c>
      <c r="M64" s="151">
        <v>0.92582187800724558</v>
      </c>
      <c r="N64" s="151">
        <v>0.92582187800724558</v>
      </c>
      <c r="O64" s="151">
        <v>0.92582187800724558</v>
      </c>
      <c r="P64" s="151">
        <v>0.92582187800724558</v>
      </c>
      <c r="Q64" s="151">
        <v>0.92582187800724558</v>
      </c>
      <c r="R64" s="151">
        <v>0.92582187800724558</v>
      </c>
      <c r="S64" s="151">
        <v>0.92582187800724558</v>
      </c>
      <c r="T64" s="151">
        <v>0.74163000437849314</v>
      </c>
      <c r="U64" s="151">
        <v>0.74163000437849314</v>
      </c>
      <c r="V64" s="151">
        <v>0.74163000437849314</v>
      </c>
      <c r="W64" s="151">
        <v>0.74163000437849314</v>
      </c>
      <c r="X64" s="151">
        <v>0.74163000437849314</v>
      </c>
      <c r="Y64" s="151">
        <v>0.74163000437849314</v>
      </c>
      <c r="Z64" s="151">
        <v>0.74163000437849314</v>
      </c>
      <c r="AA64" s="151">
        <v>0.74163000437849314</v>
      </c>
      <c r="AB64" s="151">
        <v>0.74163000437849314</v>
      </c>
      <c r="AC64" s="151">
        <v>0.74163000437849314</v>
      </c>
      <c r="AD64" s="151">
        <v>0.74163000437849314</v>
      </c>
      <c r="AE64" s="151">
        <v>0.74163000437849314</v>
      </c>
      <c r="AF64" s="151">
        <v>0.68009332121948929</v>
      </c>
      <c r="AG64" s="151">
        <v>0.68009332121948929</v>
      </c>
      <c r="AH64" s="151">
        <v>0.68009332121948929</v>
      </c>
      <c r="AI64" s="151">
        <v>0.68009332121948929</v>
      </c>
      <c r="AJ64" s="151">
        <v>0.68009332121948929</v>
      </c>
      <c r="AK64" s="151">
        <v>0.68009332121948929</v>
      </c>
      <c r="AL64" s="151">
        <v>0.68009332121948929</v>
      </c>
      <c r="AM64" s="151">
        <v>0.68009332121948929</v>
      </c>
      <c r="AN64" s="151">
        <v>0.68009332121948929</v>
      </c>
      <c r="AO64" s="210">
        <v>0.68009332121948929</v>
      </c>
      <c r="AP64" s="262">
        <v>0.3948928961919615</v>
      </c>
      <c r="AQ64" s="268">
        <f t="shared" si="135"/>
        <v>0.27250663300806321</v>
      </c>
      <c r="AR64" s="265">
        <f t="shared" ref="AR64:BW64" si="145">IFERROR(IF(AR$25-$C64&lt;0,0,VLOOKUP((ROUNDDOWN((AR$25-$C64)/365+1,0)),$C$8:$E$16,3,0))*$E60*$D$3,0)</f>
        <v>0.64982350948076606</v>
      </c>
      <c r="AS64" s="265">
        <f t="shared" si="145"/>
        <v>0.77402611776867658</v>
      </c>
      <c r="AT64" s="265">
        <f t="shared" si="145"/>
        <v>0.77402611776867658</v>
      </c>
      <c r="AU64" s="265">
        <f t="shared" si="145"/>
        <v>0.77402611776867658</v>
      </c>
      <c r="AV64" s="265">
        <f t="shared" si="145"/>
        <v>0.77402611776867658</v>
      </c>
      <c r="AW64" s="265">
        <f t="shared" si="145"/>
        <v>0.77402611776867658</v>
      </c>
      <c r="AX64" s="265">
        <f t="shared" si="145"/>
        <v>0.77402611776867658</v>
      </c>
      <c r="AY64" s="265">
        <f t="shared" si="145"/>
        <v>0.77402611776867658</v>
      </c>
      <c r="AZ64" s="265">
        <f t="shared" si="145"/>
        <v>0.77402611776867658</v>
      </c>
      <c r="BA64" s="265">
        <f t="shared" si="145"/>
        <v>0.77402611776867658</v>
      </c>
      <c r="BB64" s="265">
        <f t="shared" si="145"/>
        <v>0.77402611776867658</v>
      </c>
      <c r="BC64" s="265">
        <f t="shared" si="145"/>
        <v>0.77402611776867658</v>
      </c>
      <c r="BD64" s="265">
        <f t="shared" si="145"/>
        <v>0.77402611776867658</v>
      </c>
      <c r="BE64" s="265">
        <f t="shared" si="145"/>
        <v>0.71833344135829835</v>
      </c>
      <c r="BF64" s="265">
        <f t="shared" si="145"/>
        <v>0.71833344135829835</v>
      </c>
      <c r="BG64" s="265">
        <f t="shared" si="145"/>
        <v>0.71833344135829835</v>
      </c>
      <c r="BH64" s="265">
        <f t="shared" si="145"/>
        <v>0.71833344135829835</v>
      </c>
      <c r="BI64" s="265">
        <f t="shared" si="145"/>
        <v>0.71833344135829835</v>
      </c>
      <c r="BJ64" s="265">
        <f t="shared" si="145"/>
        <v>0.71833344135829835</v>
      </c>
      <c r="BK64" s="265">
        <f t="shared" si="145"/>
        <v>0.71833344135829835</v>
      </c>
      <c r="BL64" s="265">
        <f t="shared" si="145"/>
        <v>0.71833344135829835</v>
      </c>
      <c r="BM64" s="265">
        <f t="shared" si="145"/>
        <v>0.71833344135829835</v>
      </c>
      <c r="BN64" s="265">
        <f t="shared" si="145"/>
        <v>0.71833344135829835</v>
      </c>
      <c r="BO64" s="269">
        <f t="shared" si="51"/>
        <v>0.41709683691772159</v>
      </c>
      <c r="BP64" s="232">
        <f t="shared" si="145"/>
        <v>0.71833344135829835</v>
      </c>
      <c r="BQ64" s="232">
        <f t="shared" si="145"/>
        <v>0.41026560198846762</v>
      </c>
      <c r="BR64" s="232">
        <f t="shared" si="145"/>
        <v>0.41026560198846762</v>
      </c>
      <c r="BS64" s="232">
        <f t="shared" si="145"/>
        <v>0.41026560198846762</v>
      </c>
      <c r="BT64" s="232">
        <f t="shared" si="145"/>
        <v>0.41026560198846762</v>
      </c>
      <c r="BU64" s="232">
        <f t="shared" si="145"/>
        <v>0.41026560198846762</v>
      </c>
      <c r="BV64" s="232">
        <f t="shared" si="145"/>
        <v>0.41026560198846762</v>
      </c>
      <c r="BW64" s="232">
        <f t="shared" si="145"/>
        <v>0.41026560198846762</v>
      </c>
      <c r="BX64" s="232">
        <f t="shared" ref="BX64:DA64" si="146">IFERROR(IF(BX$25-$C64&lt;0,0,VLOOKUP((ROUNDDOWN((BX$25-$C64)/365+1,0)),$C$8:$E$16,3,0))*$E60*$D$3,0)</f>
        <v>0.41026560198846762</v>
      </c>
      <c r="BY64" s="232">
        <f t="shared" si="146"/>
        <v>0.41026560198846762</v>
      </c>
      <c r="BZ64" s="232">
        <f t="shared" si="146"/>
        <v>0.41026560198846762</v>
      </c>
      <c r="CA64" s="232">
        <f t="shared" si="146"/>
        <v>0.41026560198846762</v>
      </c>
      <c r="CB64" s="232">
        <f t="shared" si="146"/>
        <v>0.41026560198846762</v>
      </c>
      <c r="CC64" s="232">
        <f t="shared" si="146"/>
        <v>0.10231118965816914</v>
      </c>
      <c r="CD64" s="232">
        <f t="shared" si="146"/>
        <v>0.10231118965816914</v>
      </c>
      <c r="CE64" s="232">
        <f t="shared" si="146"/>
        <v>0.10231118965816914</v>
      </c>
      <c r="CF64" s="232">
        <f t="shared" si="146"/>
        <v>0.10231118965816914</v>
      </c>
      <c r="CG64" s="232">
        <f t="shared" si="146"/>
        <v>0.10231118965816914</v>
      </c>
      <c r="CH64" s="232">
        <f t="shared" si="146"/>
        <v>0.10231118965816914</v>
      </c>
      <c r="CI64" s="232">
        <f t="shared" si="146"/>
        <v>0.10231118965816914</v>
      </c>
      <c r="CJ64" s="232">
        <f t="shared" si="146"/>
        <v>0.10231118965816914</v>
      </c>
      <c r="CK64" s="232">
        <f t="shared" si="146"/>
        <v>0.10231118965816914</v>
      </c>
      <c r="CL64" s="232">
        <f t="shared" si="146"/>
        <v>0.10231118965816914</v>
      </c>
      <c r="CM64" s="232">
        <f t="shared" si="146"/>
        <v>0.10231118965816914</v>
      </c>
      <c r="CN64" s="232">
        <f t="shared" si="146"/>
        <v>0.10231118965816914</v>
      </c>
      <c r="CO64" s="232">
        <f t="shared" si="146"/>
        <v>0</v>
      </c>
      <c r="CP64" s="232">
        <f t="shared" si="146"/>
        <v>0</v>
      </c>
      <c r="CQ64" s="232">
        <f t="shared" si="146"/>
        <v>0</v>
      </c>
      <c r="CR64" s="232">
        <f t="shared" si="146"/>
        <v>0</v>
      </c>
      <c r="CS64" s="232">
        <f t="shared" si="146"/>
        <v>0</v>
      </c>
      <c r="CT64" s="232">
        <f t="shared" si="146"/>
        <v>0</v>
      </c>
      <c r="CU64" s="232">
        <f t="shared" si="146"/>
        <v>0</v>
      </c>
      <c r="CV64" s="232">
        <f t="shared" si="146"/>
        <v>0</v>
      </c>
      <c r="CW64" s="232">
        <f t="shared" si="146"/>
        <v>0</v>
      </c>
      <c r="CX64" s="232">
        <f t="shared" si="146"/>
        <v>0</v>
      </c>
      <c r="CY64" s="232">
        <f t="shared" si="146"/>
        <v>0</v>
      </c>
      <c r="CZ64" s="232">
        <f t="shared" si="146"/>
        <v>0</v>
      </c>
      <c r="DA64" s="232">
        <f t="shared" si="146"/>
        <v>0</v>
      </c>
      <c r="DD64" s="325">
        <v>37.621590361445783</v>
      </c>
      <c r="DE64" s="151">
        <v>37.621590361445783</v>
      </c>
      <c r="DF64" s="151">
        <v>38.080390243902436</v>
      </c>
      <c r="DG64" s="151">
        <v>38.080390243902436</v>
      </c>
      <c r="DH64" s="151">
        <v>38.080390243902436</v>
      </c>
      <c r="DI64" s="151">
        <v>38.080390243902436</v>
      </c>
      <c r="DJ64" s="151">
        <v>38.080390243902436</v>
      </c>
      <c r="DK64" s="151">
        <v>38.080390243902436</v>
      </c>
      <c r="DL64" s="151">
        <v>38.080390243902436</v>
      </c>
      <c r="DM64" s="151">
        <v>38.080390243902436</v>
      </c>
      <c r="DN64" s="151">
        <v>38.080390243902436</v>
      </c>
      <c r="DO64" s="151">
        <v>38.080390243902436</v>
      </c>
      <c r="DP64" s="151">
        <v>38.080390243902436</v>
      </c>
      <c r="DQ64" s="151">
        <v>38.080390243902436</v>
      </c>
      <c r="DR64" s="151">
        <v>30.504312605042017</v>
      </c>
      <c r="DS64" s="151">
        <v>30.504312605042017</v>
      </c>
      <c r="DT64" s="151">
        <v>30.504312605042017</v>
      </c>
      <c r="DU64" s="151">
        <v>30.504312605042017</v>
      </c>
      <c r="DV64" s="151">
        <v>30.504312605042017</v>
      </c>
      <c r="DW64" s="151">
        <v>30.504312605042017</v>
      </c>
      <c r="DX64" s="151">
        <v>30.504312605042017</v>
      </c>
      <c r="DY64" s="151">
        <v>30.504312605042017</v>
      </c>
      <c r="DZ64" s="151">
        <v>30.504312605042017</v>
      </c>
      <c r="EA64" s="151">
        <v>30.504312605042017</v>
      </c>
      <c r="EB64" s="151">
        <v>30.504312605042017</v>
      </c>
      <c r="EC64" s="151">
        <v>30.504312605042017</v>
      </c>
      <c r="ED64" s="151">
        <v>27.973220000000001</v>
      </c>
      <c r="EE64" s="151">
        <v>27.973220000000001</v>
      </c>
      <c r="EF64" s="151">
        <v>27.973220000000001</v>
      </c>
      <c r="EG64" s="151">
        <v>27.973220000000001</v>
      </c>
      <c r="EH64" s="151">
        <v>27.973220000000001</v>
      </c>
      <c r="EI64" s="151">
        <v>27.973220000000001</v>
      </c>
      <c r="EJ64" s="151">
        <v>27.973220000000001</v>
      </c>
      <c r="EK64" s="151">
        <v>27.973220000000001</v>
      </c>
      <c r="EL64" s="151">
        <v>27.973220000000001</v>
      </c>
      <c r="EM64" s="151">
        <v>27.973220000000001</v>
      </c>
      <c r="EN64" s="326">
        <v>16.242514838709678</v>
      </c>
      <c r="EO64" s="325">
        <f t="shared" si="138"/>
        <v>10.389109052903226</v>
      </c>
      <c r="EP64" s="151">
        <f t="shared" ref="EP64:FU64" si="147">IFERROR(IF(EP$25-$C64&lt;0,0,VLOOKUP((ROUNDDOWN((EP$25-$C64)/365+1,0)),$C$8:$E$16,3,0))*$E60*$D$20,0)</f>
        <v>24.774029280000001</v>
      </c>
      <c r="EQ64" s="151">
        <f t="shared" si="147"/>
        <v>29.50915968</v>
      </c>
      <c r="ER64" s="151">
        <f t="shared" si="147"/>
        <v>29.50915968</v>
      </c>
      <c r="ES64" s="151">
        <f t="shared" si="147"/>
        <v>29.50915968</v>
      </c>
      <c r="ET64" s="151">
        <f t="shared" si="147"/>
        <v>29.50915968</v>
      </c>
      <c r="EU64" s="151">
        <f t="shared" si="147"/>
        <v>29.50915968</v>
      </c>
      <c r="EV64" s="151">
        <f t="shared" si="147"/>
        <v>29.50915968</v>
      </c>
      <c r="EW64" s="151">
        <f t="shared" si="147"/>
        <v>29.50915968</v>
      </c>
      <c r="EX64" s="151">
        <f t="shared" si="147"/>
        <v>29.50915968</v>
      </c>
      <c r="EY64" s="151">
        <f t="shared" si="147"/>
        <v>29.50915968</v>
      </c>
      <c r="EZ64" s="151">
        <f t="shared" si="147"/>
        <v>29.50915968</v>
      </c>
      <c r="FA64" s="151">
        <f t="shared" si="147"/>
        <v>29.50915968</v>
      </c>
      <c r="FB64" s="151">
        <f t="shared" si="147"/>
        <v>29.50915968</v>
      </c>
      <c r="FC64" s="151">
        <f t="shared" si="147"/>
        <v>27.385918559999997</v>
      </c>
      <c r="FD64" s="151">
        <f t="shared" si="147"/>
        <v>27.385918559999997</v>
      </c>
      <c r="FE64" s="151">
        <f t="shared" si="147"/>
        <v>27.385918559999997</v>
      </c>
      <c r="FF64" s="151">
        <f t="shared" si="147"/>
        <v>27.385918559999997</v>
      </c>
      <c r="FG64" s="151">
        <f t="shared" si="147"/>
        <v>27.385918559999997</v>
      </c>
      <c r="FH64" s="151">
        <f t="shared" si="147"/>
        <v>27.385918559999997</v>
      </c>
      <c r="FI64" s="151">
        <f t="shared" si="147"/>
        <v>27.385918559999997</v>
      </c>
      <c r="FJ64" s="151">
        <f t="shared" si="147"/>
        <v>27.385918559999997</v>
      </c>
      <c r="FK64" s="151">
        <f t="shared" si="147"/>
        <v>27.385918559999997</v>
      </c>
      <c r="FL64" s="151">
        <f t="shared" si="147"/>
        <v>27.385918559999997</v>
      </c>
      <c r="FM64" s="210">
        <f t="shared" si="147"/>
        <v>27.385918559999997</v>
      </c>
      <c r="FN64" s="151">
        <f t="shared" si="147"/>
        <v>27.385918559999997</v>
      </c>
      <c r="FO64" s="151">
        <f t="shared" si="147"/>
        <v>15.641065440000002</v>
      </c>
      <c r="FP64" s="151">
        <f t="shared" si="147"/>
        <v>15.641065440000002</v>
      </c>
      <c r="FQ64" s="151">
        <f t="shared" si="147"/>
        <v>15.641065440000002</v>
      </c>
      <c r="FR64" s="151">
        <f t="shared" si="147"/>
        <v>15.641065440000002</v>
      </c>
      <c r="FS64" s="151">
        <f t="shared" si="147"/>
        <v>15.641065440000002</v>
      </c>
      <c r="FT64" s="151">
        <f t="shared" si="147"/>
        <v>15.641065440000002</v>
      </c>
      <c r="FU64" s="151">
        <f t="shared" si="147"/>
        <v>15.641065440000002</v>
      </c>
      <c r="FV64" s="151">
        <f t="shared" ref="FV64:GY64" si="148">IFERROR(IF(FV$25-$C64&lt;0,0,VLOOKUP((ROUNDDOWN((FV$25-$C64)/365+1,0)),$C$8:$E$16,3,0))*$E60*$D$20,0)</f>
        <v>15.641065440000002</v>
      </c>
      <c r="FW64" s="151">
        <f t="shared" si="148"/>
        <v>15.641065440000002</v>
      </c>
      <c r="FX64" s="151">
        <f t="shared" si="148"/>
        <v>15.641065440000002</v>
      </c>
      <c r="FY64" s="151">
        <f t="shared" si="148"/>
        <v>15.641065440000002</v>
      </c>
      <c r="FZ64" s="151">
        <f t="shared" si="148"/>
        <v>15.641065440000002</v>
      </c>
      <c r="GA64" s="151">
        <f t="shared" si="148"/>
        <v>3.9005366399999999</v>
      </c>
      <c r="GB64" s="151">
        <f t="shared" si="148"/>
        <v>3.9005366399999999</v>
      </c>
      <c r="GC64" s="151">
        <f t="shared" si="148"/>
        <v>3.9005366399999999</v>
      </c>
      <c r="GD64" s="151">
        <f t="shared" si="148"/>
        <v>3.9005366399999999</v>
      </c>
      <c r="GE64" s="151">
        <f t="shared" si="148"/>
        <v>3.9005366399999999</v>
      </c>
      <c r="GF64" s="151">
        <f t="shared" si="148"/>
        <v>3.9005366399999999</v>
      </c>
      <c r="GG64" s="151">
        <f t="shared" si="148"/>
        <v>3.9005366399999999</v>
      </c>
      <c r="GH64" s="151">
        <f t="shared" si="148"/>
        <v>3.9005366399999999</v>
      </c>
      <c r="GI64" s="151">
        <f t="shared" si="148"/>
        <v>3.9005366399999999</v>
      </c>
      <c r="GJ64" s="151">
        <f t="shared" si="148"/>
        <v>3.9005366399999999</v>
      </c>
      <c r="GK64" s="151">
        <f t="shared" si="148"/>
        <v>3.9005366399999999</v>
      </c>
      <c r="GL64" s="307">
        <f t="shared" si="148"/>
        <v>3.9005366399999999</v>
      </c>
      <c r="GM64" s="151">
        <f t="shared" si="148"/>
        <v>0</v>
      </c>
      <c r="GN64" s="151">
        <f t="shared" si="148"/>
        <v>0</v>
      </c>
      <c r="GO64" s="151">
        <f t="shared" si="148"/>
        <v>0</v>
      </c>
      <c r="GP64" s="151">
        <f t="shared" si="148"/>
        <v>0</v>
      </c>
      <c r="GQ64" s="151">
        <f t="shared" si="148"/>
        <v>0</v>
      </c>
      <c r="GR64" s="151">
        <f t="shared" si="148"/>
        <v>0</v>
      </c>
      <c r="GS64" s="151">
        <f t="shared" si="148"/>
        <v>0</v>
      </c>
      <c r="GT64" s="151">
        <f t="shared" si="148"/>
        <v>0</v>
      </c>
      <c r="GU64" s="151">
        <f t="shared" si="148"/>
        <v>0</v>
      </c>
      <c r="GV64" s="151">
        <f t="shared" si="148"/>
        <v>0</v>
      </c>
      <c r="GW64" s="151">
        <f t="shared" si="148"/>
        <v>0</v>
      </c>
      <c r="GX64" s="151">
        <f t="shared" si="148"/>
        <v>0</v>
      </c>
      <c r="GY64" s="151">
        <f t="shared" si="148"/>
        <v>0</v>
      </c>
    </row>
    <row r="65" spans="2:207" x14ac:dyDescent="0.25">
      <c r="C65" s="140">
        <v>42064</v>
      </c>
      <c r="D65" s="140">
        <f t="shared" si="2"/>
        <v>42094</v>
      </c>
      <c r="E65" s="52">
        <v>744</v>
      </c>
      <c r="F65" s="174">
        <v>3.0162565646458015</v>
      </c>
      <c r="G65" s="151">
        <v>7.1926118080015264</v>
      </c>
      <c r="H65" s="151">
        <v>7.1926118080015264</v>
      </c>
      <c r="I65" s="151">
        <v>7.2803265861478863</v>
      </c>
      <c r="J65" s="151">
        <v>7.2803265861478863</v>
      </c>
      <c r="K65" s="151">
        <v>7.2803265861478863</v>
      </c>
      <c r="L65" s="151">
        <v>7.2803265861478863</v>
      </c>
      <c r="M65" s="151">
        <v>7.2803265861478863</v>
      </c>
      <c r="N65" s="151">
        <v>7.2803265861478863</v>
      </c>
      <c r="O65" s="151">
        <v>7.2803265861478863</v>
      </c>
      <c r="P65" s="151">
        <v>7.2803265861478863</v>
      </c>
      <c r="Q65" s="151">
        <v>7.2803265861478863</v>
      </c>
      <c r="R65" s="151">
        <v>7.2803265861478863</v>
      </c>
      <c r="S65" s="151">
        <v>7.2803265861478863</v>
      </c>
      <c r="T65" s="151">
        <v>7.2803265861478863</v>
      </c>
      <c r="U65" s="151">
        <v>5.8319086707945145</v>
      </c>
      <c r="V65" s="151">
        <v>5.8319086707945145</v>
      </c>
      <c r="W65" s="151">
        <v>5.8319086707945145</v>
      </c>
      <c r="X65" s="151">
        <v>5.8319086707945145</v>
      </c>
      <c r="Y65" s="151">
        <v>5.8319086707945145</v>
      </c>
      <c r="Z65" s="151">
        <v>5.8319086707945145</v>
      </c>
      <c r="AA65" s="151">
        <v>5.8319086707945145</v>
      </c>
      <c r="AB65" s="151">
        <v>5.8319086707945145</v>
      </c>
      <c r="AC65" s="151">
        <v>5.8319086707945145</v>
      </c>
      <c r="AD65" s="151">
        <v>5.8319086707945145</v>
      </c>
      <c r="AE65" s="151">
        <v>5.8319086707945145</v>
      </c>
      <c r="AF65" s="151">
        <v>5.8319086707945145</v>
      </c>
      <c r="AG65" s="151">
        <v>5.3480065714078018</v>
      </c>
      <c r="AH65" s="151">
        <v>5.3480065714078018</v>
      </c>
      <c r="AI65" s="151">
        <v>5.3480065714078018</v>
      </c>
      <c r="AJ65" s="151">
        <v>5.3480065714078018</v>
      </c>
      <c r="AK65" s="151">
        <v>5.3480065714078018</v>
      </c>
      <c r="AL65" s="151">
        <v>5.3480065714078018</v>
      </c>
      <c r="AM65" s="151">
        <v>5.3480065714078018</v>
      </c>
      <c r="AN65" s="151">
        <v>5.3480065714078018</v>
      </c>
      <c r="AO65" s="210">
        <v>5.3480065714078018</v>
      </c>
      <c r="AP65" s="262">
        <v>3.105294138236788</v>
      </c>
      <c r="AQ65" s="268">
        <f t="shared" si="135"/>
        <v>2.1428930686543151</v>
      </c>
      <c r="AR65" s="265">
        <f t="shared" ref="AR65:BW65" si="149">IFERROR(IF(AR$25-$C65&lt;0,0,VLOOKUP((ROUNDDOWN((AR$25-$C65)/365+1,0)),$C$8:$E$16,3,0))*$E61*$D$3,0)</f>
        <v>5.1099757790987512</v>
      </c>
      <c r="AS65" s="265">
        <f t="shared" si="149"/>
        <v>5.1099757790987512</v>
      </c>
      <c r="AT65" s="265">
        <f t="shared" si="149"/>
        <v>6.0866599260900474</v>
      </c>
      <c r="AU65" s="265">
        <f t="shared" si="149"/>
        <v>6.0866599260900474</v>
      </c>
      <c r="AV65" s="265">
        <f t="shared" si="149"/>
        <v>6.0866599260900474</v>
      </c>
      <c r="AW65" s="265">
        <f t="shared" si="149"/>
        <v>6.0866599260900474</v>
      </c>
      <c r="AX65" s="265">
        <f t="shared" si="149"/>
        <v>6.0866599260900474</v>
      </c>
      <c r="AY65" s="265">
        <f t="shared" si="149"/>
        <v>6.0866599260900474</v>
      </c>
      <c r="AZ65" s="265">
        <f t="shared" si="149"/>
        <v>6.0866599260900474</v>
      </c>
      <c r="BA65" s="265">
        <f t="shared" si="149"/>
        <v>6.0866599260900474</v>
      </c>
      <c r="BB65" s="265">
        <f t="shared" si="149"/>
        <v>6.0866599260900474</v>
      </c>
      <c r="BC65" s="265">
        <f t="shared" si="149"/>
        <v>6.0866599260900474</v>
      </c>
      <c r="BD65" s="265">
        <f t="shared" si="149"/>
        <v>6.0866599260900474</v>
      </c>
      <c r="BE65" s="265">
        <f t="shared" si="149"/>
        <v>6.0866599260900474</v>
      </c>
      <c r="BF65" s="265">
        <f t="shared" si="149"/>
        <v>5.6487129706811645</v>
      </c>
      <c r="BG65" s="265">
        <f t="shared" si="149"/>
        <v>5.6487129706811645</v>
      </c>
      <c r="BH65" s="265">
        <f t="shared" si="149"/>
        <v>5.6487129706811645</v>
      </c>
      <c r="BI65" s="265">
        <f t="shared" si="149"/>
        <v>5.6487129706811645</v>
      </c>
      <c r="BJ65" s="265">
        <f t="shared" si="149"/>
        <v>5.6487129706811645</v>
      </c>
      <c r="BK65" s="265">
        <f t="shared" si="149"/>
        <v>5.6487129706811645</v>
      </c>
      <c r="BL65" s="265">
        <f t="shared" si="149"/>
        <v>5.6487129706811645</v>
      </c>
      <c r="BM65" s="265">
        <f t="shared" si="149"/>
        <v>5.6487129706811645</v>
      </c>
      <c r="BN65" s="265">
        <f t="shared" si="149"/>
        <v>5.6487129706811645</v>
      </c>
      <c r="BO65" s="269">
        <f t="shared" si="51"/>
        <v>3.2798978539439019</v>
      </c>
      <c r="BP65" s="232">
        <f t="shared" si="149"/>
        <v>5.6487129706811645</v>
      </c>
      <c r="BQ65" s="232">
        <f t="shared" si="149"/>
        <v>5.6487129706811645</v>
      </c>
      <c r="BR65" s="232">
        <f t="shared" si="149"/>
        <v>3.2261795065456771</v>
      </c>
      <c r="BS65" s="232">
        <f t="shared" si="149"/>
        <v>3.2261795065456771</v>
      </c>
      <c r="BT65" s="232">
        <f t="shared" si="149"/>
        <v>3.2261795065456771</v>
      </c>
      <c r="BU65" s="232">
        <f t="shared" si="149"/>
        <v>3.2261795065456771</v>
      </c>
      <c r="BV65" s="232">
        <f t="shared" si="149"/>
        <v>3.2261795065456771</v>
      </c>
      <c r="BW65" s="232">
        <f t="shared" si="149"/>
        <v>3.2261795065456771</v>
      </c>
      <c r="BX65" s="232">
        <f t="shared" ref="BX65:DA65" si="150">IFERROR(IF(BX$25-$C65&lt;0,0,VLOOKUP((ROUNDDOWN((BX$25-$C65)/365+1,0)),$C$8:$E$16,3,0))*$E61*$D$3,0)</f>
        <v>3.2261795065456771</v>
      </c>
      <c r="BY65" s="232">
        <f t="shared" si="150"/>
        <v>3.2261795065456771</v>
      </c>
      <c r="BZ65" s="232">
        <f t="shared" si="150"/>
        <v>3.2261795065456771</v>
      </c>
      <c r="CA65" s="232">
        <f t="shared" si="150"/>
        <v>3.2261795065456771</v>
      </c>
      <c r="CB65" s="232">
        <f t="shared" si="150"/>
        <v>3.2261795065456771</v>
      </c>
      <c r="CC65" s="232">
        <f t="shared" si="150"/>
        <v>3.2261795065456771</v>
      </c>
      <c r="CD65" s="232">
        <f t="shared" si="150"/>
        <v>0.80453799140287552</v>
      </c>
      <c r="CE65" s="232">
        <f t="shared" si="150"/>
        <v>0.80453799140287552</v>
      </c>
      <c r="CF65" s="232">
        <f t="shared" si="150"/>
        <v>0.80453799140287552</v>
      </c>
      <c r="CG65" s="232">
        <f t="shared" si="150"/>
        <v>0.80453799140287552</v>
      </c>
      <c r="CH65" s="232">
        <f t="shared" si="150"/>
        <v>0.80453799140287552</v>
      </c>
      <c r="CI65" s="232">
        <f t="shared" si="150"/>
        <v>0.80453799140287552</v>
      </c>
      <c r="CJ65" s="232">
        <f t="shared" si="150"/>
        <v>0.80453799140287552</v>
      </c>
      <c r="CK65" s="232">
        <f t="shared" si="150"/>
        <v>0.80453799140287552</v>
      </c>
      <c r="CL65" s="232">
        <f t="shared" si="150"/>
        <v>0.80453799140287552</v>
      </c>
      <c r="CM65" s="232">
        <f t="shared" si="150"/>
        <v>0.80453799140287552</v>
      </c>
      <c r="CN65" s="232">
        <f t="shared" si="150"/>
        <v>0.80453799140287552</v>
      </c>
      <c r="CO65" s="232">
        <f t="shared" si="150"/>
        <v>0.80453799140287552</v>
      </c>
      <c r="CP65" s="232">
        <f t="shared" si="150"/>
        <v>0</v>
      </c>
      <c r="CQ65" s="232">
        <f t="shared" si="150"/>
        <v>0</v>
      </c>
      <c r="CR65" s="232">
        <f t="shared" si="150"/>
        <v>0</v>
      </c>
      <c r="CS65" s="232">
        <f t="shared" si="150"/>
        <v>0</v>
      </c>
      <c r="CT65" s="232">
        <f t="shared" si="150"/>
        <v>0</v>
      </c>
      <c r="CU65" s="232">
        <f t="shared" si="150"/>
        <v>0</v>
      </c>
      <c r="CV65" s="232">
        <f t="shared" si="150"/>
        <v>0</v>
      </c>
      <c r="CW65" s="232">
        <f t="shared" si="150"/>
        <v>0</v>
      </c>
      <c r="CX65" s="232">
        <f t="shared" si="150"/>
        <v>0</v>
      </c>
      <c r="CY65" s="232">
        <f t="shared" si="150"/>
        <v>0</v>
      </c>
      <c r="CZ65" s="232">
        <f t="shared" si="150"/>
        <v>0</v>
      </c>
      <c r="DA65" s="232">
        <f t="shared" si="150"/>
        <v>0</v>
      </c>
      <c r="DD65" s="325">
        <v>295.84250602409639</v>
      </c>
      <c r="DE65" s="151">
        <v>295.84250602409639</v>
      </c>
      <c r="DF65" s="151">
        <v>295.84250602409639</v>
      </c>
      <c r="DG65" s="151">
        <v>299.45034146341465</v>
      </c>
      <c r="DH65" s="151">
        <v>299.45034146341465</v>
      </c>
      <c r="DI65" s="151">
        <v>299.45034146341465</v>
      </c>
      <c r="DJ65" s="151">
        <v>299.45034146341465</v>
      </c>
      <c r="DK65" s="151">
        <v>299.45034146341465</v>
      </c>
      <c r="DL65" s="151">
        <v>299.45034146341465</v>
      </c>
      <c r="DM65" s="151">
        <v>299.45034146341465</v>
      </c>
      <c r="DN65" s="151">
        <v>299.45034146341465</v>
      </c>
      <c r="DO65" s="151">
        <v>299.45034146341465</v>
      </c>
      <c r="DP65" s="151">
        <v>299.45034146341465</v>
      </c>
      <c r="DQ65" s="151">
        <v>299.45034146341465</v>
      </c>
      <c r="DR65" s="151">
        <v>299.45034146341465</v>
      </c>
      <c r="DS65" s="151">
        <v>239.87482184873949</v>
      </c>
      <c r="DT65" s="151">
        <v>239.87482184873949</v>
      </c>
      <c r="DU65" s="151">
        <v>239.87482184873949</v>
      </c>
      <c r="DV65" s="151">
        <v>239.87482184873949</v>
      </c>
      <c r="DW65" s="151">
        <v>239.87482184873949</v>
      </c>
      <c r="DX65" s="151">
        <v>239.87482184873949</v>
      </c>
      <c r="DY65" s="151">
        <v>239.87482184873949</v>
      </c>
      <c r="DZ65" s="151">
        <v>239.87482184873949</v>
      </c>
      <c r="EA65" s="151">
        <v>239.87482184873949</v>
      </c>
      <c r="EB65" s="151">
        <v>239.87482184873949</v>
      </c>
      <c r="EC65" s="151">
        <v>239.87482184873949</v>
      </c>
      <c r="ED65" s="151">
        <v>239.87482184873949</v>
      </c>
      <c r="EE65" s="151">
        <v>219.97122999999999</v>
      </c>
      <c r="EF65" s="151">
        <v>219.97122999999999</v>
      </c>
      <c r="EG65" s="151">
        <v>219.97122999999999</v>
      </c>
      <c r="EH65" s="151">
        <v>219.97122999999999</v>
      </c>
      <c r="EI65" s="151">
        <v>219.97122999999999</v>
      </c>
      <c r="EJ65" s="151">
        <v>219.97122999999999</v>
      </c>
      <c r="EK65" s="151">
        <v>219.97122999999999</v>
      </c>
      <c r="EL65" s="151">
        <v>219.97122999999999</v>
      </c>
      <c r="EM65" s="151">
        <v>219.97122999999999</v>
      </c>
      <c r="EN65" s="326">
        <v>127.72523032258064</v>
      </c>
      <c r="EO65" s="325">
        <f t="shared" si="138"/>
        <v>81.696175734193559</v>
      </c>
      <c r="EP65" s="151">
        <f t="shared" ref="EP65:FU65" si="151">IFERROR(IF(EP$25-$C65&lt;0,0,VLOOKUP((ROUNDDOWN((EP$25-$C65)/365+1,0)),$C$8:$E$16,3,0))*$E61*$D$20,0)</f>
        <v>194.81395752</v>
      </c>
      <c r="EQ65" s="151">
        <f t="shared" si="151"/>
        <v>194.81395752</v>
      </c>
      <c r="ER65" s="151">
        <f t="shared" si="151"/>
        <v>232.04930112</v>
      </c>
      <c r="ES65" s="151">
        <f t="shared" si="151"/>
        <v>232.04930112</v>
      </c>
      <c r="ET65" s="151">
        <f t="shared" si="151"/>
        <v>232.04930112</v>
      </c>
      <c r="EU65" s="151">
        <f t="shared" si="151"/>
        <v>232.04930112</v>
      </c>
      <c r="EV65" s="151">
        <f t="shared" si="151"/>
        <v>232.04930112</v>
      </c>
      <c r="EW65" s="151">
        <f t="shared" si="151"/>
        <v>232.04930112</v>
      </c>
      <c r="EX65" s="151">
        <f t="shared" si="151"/>
        <v>232.04930112</v>
      </c>
      <c r="EY65" s="151">
        <f t="shared" si="151"/>
        <v>232.04930112</v>
      </c>
      <c r="EZ65" s="151">
        <f t="shared" si="151"/>
        <v>232.04930112</v>
      </c>
      <c r="FA65" s="151">
        <f t="shared" si="151"/>
        <v>232.04930112</v>
      </c>
      <c r="FB65" s="151">
        <f t="shared" si="151"/>
        <v>232.04930112</v>
      </c>
      <c r="FC65" s="151">
        <f t="shared" si="151"/>
        <v>232.04930112</v>
      </c>
      <c r="FD65" s="151">
        <f t="shared" si="151"/>
        <v>215.35290503999997</v>
      </c>
      <c r="FE65" s="151">
        <f t="shared" si="151"/>
        <v>215.35290503999997</v>
      </c>
      <c r="FF65" s="151">
        <f t="shared" si="151"/>
        <v>215.35290503999997</v>
      </c>
      <c r="FG65" s="151">
        <f t="shared" si="151"/>
        <v>215.35290503999997</v>
      </c>
      <c r="FH65" s="151">
        <f t="shared" si="151"/>
        <v>215.35290503999997</v>
      </c>
      <c r="FI65" s="151">
        <f t="shared" si="151"/>
        <v>215.35290503999997</v>
      </c>
      <c r="FJ65" s="151">
        <f t="shared" si="151"/>
        <v>215.35290503999997</v>
      </c>
      <c r="FK65" s="151">
        <f t="shared" si="151"/>
        <v>215.35290503999997</v>
      </c>
      <c r="FL65" s="151">
        <f t="shared" si="151"/>
        <v>215.35290503999997</v>
      </c>
      <c r="FM65" s="210">
        <f t="shared" si="151"/>
        <v>215.35290503999997</v>
      </c>
      <c r="FN65" s="151">
        <f t="shared" si="151"/>
        <v>215.35290503999997</v>
      </c>
      <c r="FO65" s="151">
        <f t="shared" si="151"/>
        <v>215.35290503999997</v>
      </c>
      <c r="FP65" s="151">
        <f t="shared" si="151"/>
        <v>122.99565096000001</v>
      </c>
      <c r="FQ65" s="151">
        <f t="shared" si="151"/>
        <v>122.99565096000001</v>
      </c>
      <c r="FR65" s="151">
        <f t="shared" si="151"/>
        <v>122.99565096000001</v>
      </c>
      <c r="FS65" s="151">
        <f t="shared" si="151"/>
        <v>122.99565096000001</v>
      </c>
      <c r="FT65" s="151">
        <f t="shared" si="151"/>
        <v>122.99565096000001</v>
      </c>
      <c r="FU65" s="151">
        <f t="shared" si="151"/>
        <v>122.99565096000001</v>
      </c>
      <c r="FV65" s="151">
        <f t="shared" ref="FV65:GY65" si="152">IFERROR(IF(FV$25-$C65&lt;0,0,VLOOKUP((ROUNDDOWN((FV$25-$C65)/365+1,0)),$C$8:$E$16,3,0))*$E61*$D$20,0)</f>
        <v>122.99565096000001</v>
      </c>
      <c r="FW65" s="151">
        <f t="shared" si="152"/>
        <v>122.99565096000001</v>
      </c>
      <c r="FX65" s="151">
        <f t="shared" si="152"/>
        <v>122.99565096000001</v>
      </c>
      <c r="FY65" s="151">
        <f t="shared" si="152"/>
        <v>122.99565096000001</v>
      </c>
      <c r="FZ65" s="151">
        <f t="shared" si="152"/>
        <v>122.99565096000001</v>
      </c>
      <c r="GA65" s="151">
        <f t="shared" si="152"/>
        <v>122.99565096000001</v>
      </c>
      <c r="GB65" s="151">
        <f t="shared" si="152"/>
        <v>30.67240176</v>
      </c>
      <c r="GC65" s="151">
        <f t="shared" si="152"/>
        <v>30.67240176</v>
      </c>
      <c r="GD65" s="151">
        <f t="shared" si="152"/>
        <v>30.67240176</v>
      </c>
      <c r="GE65" s="151">
        <f t="shared" si="152"/>
        <v>30.67240176</v>
      </c>
      <c r="GF65" s="151">
        <f t="shared" si="152"/>
        <v>30.67240176</v>
      </c>
      <c r="GG65" s="151">
        <f t="shared" si="152"/>
        <v>30.67240176</v>
      </c>
      <c r="GH65" s="151">
        <f t="shared" si="152"/>
        <v>30.67240176</v>
      </c>
      <c r="GI65" s="151">
        <f t="shared" si="152"/>
        <v>30.67240176</v>
      </c>
      <c r="GJ65" s="151">
        <f t="shared" si="152"/>
        <v>30.67240176</v>
      </c>
      <c r="GK65" s="151">
        <f t="shared" si="152"/>
        <v>30.67240176</v>
      </c>
      <c r="GL65" s="307">
        <f t="shared" si="152"/>
        <v>30.67240176</v>
      </c>
      <c r="GM65" s="151">
        <f t="shared" si="152"/>
        <v>30.67240176</v>
      </c>
      <c r="GN65" s="151">
        <f t="shared" si="152"/>
        <v>0</v>
      </c>
      <c r="GO65" s="151">
        <f t="shared" si="152"/>
        <v>0</v>
      </c>
      <c r="GP65" s="151">
        <f t="shared" si="152"/>
        <v>0</v>
      </c>
      <c r="GQ65" s="151">
        <f t="shared" si="152"/>
        <v>0</v>
      </c>
      <c r="GR65" s="151">
        <f t="shared" si="152"/>
        <v>0</v>
      </c>
      <c r="GS65" s="151">
        <f t="shared" si="152"/>
        <v>0</v>
      </c>
      <c r="GT65" s="151">
        <f t="shared" si="152"/>
        <v>0</v>
      </c>
      <c r="GU65" s="151">
        <f t="shared" si="152"/>
        <v>0</v>
      </c>
      <c r="GV65" s="151">
        <f t="shared" si="152"/>
        <v>0</v>
      </c>
      <c r="GW65" s="151">
        <f t="shared" si="152"/>
        <v>0</v>
      </c>
      <c r="GX65" s="151">
        <f t="shared" si="152"/>
        <v>0</v>
      </c>
      <c r="GY65" s="151">
        <f t="shared" si="152"/>
        <v>0</v>
      </c>
    </row>
    <row r="66" spans="2:207" x14ac:dyDescent="0.25">
      <c r="C66" s="140">
        <v>42095</v>
      </c>
      <c r="D66" s="140">
        <f t="shared" si="2"/>
        <v>42124</v>
      </c>
      <c r="E66" s="52">
        <v>1167</v>
      </c>
      <c r="F66" s="174">
        <v>2.4409012661873537</v>
      </c>
      <c r="G66" s="151">
        <v>5.8206107116775359</v>
      </c>
      <c r="H66" s="151">
        <v>5.8206107116775359</v>
      </c>
      <c r="I66" s="151">
        <v>5.8206107116775359</v>
      </c>
      <c r="J66" s="151">
        <v>5.8915937691370184</v>
      </c>
      <c r="K66" s="151">
        <v>5.8915937691370184</v>
      </c>
      <c r="L66" s="151">
        <v>5.8915937691370184</v>
      </c>
      <c r="M66" s="151">
        <v>5.8915937691370184</v>
      </c>
      <c r="N66" s="151">
        <v>5.8915937691370184</v>
      </c>
      <c r="O66" s="151">
        <v>5.8915937691370184</v>
      </c>
      <c r="P66" s="151">
        <v>5.8915937691370184</v>
      </c>
      <c r="Q66" s="151">
        <v>5.8915937691370184</v>
      </c>
      <c r="R66" s="151">
        <v>5.8915937691370184</v>
      </c>
      <c r="S66" s="151">
        <v>5.8915937691370184</v>
      </c>
      <c r="T66" s="151">
        <v>5.8915937691370184</v>
      </c>
      <c r="U66" s="151">
        <v>5.8915937691370184</v>
      </c>
      <c r="V66" s="151">
        <v>4.7194636642267751</v>
      </c>
      <c r="W66" s="151">
        <v>4.7194636642267751</v>
      </c>
      <c r="X66" s="151">
        <v>4.7194636642267751</v>
      </c>
      <c r="Y66" s="151">
        <v>4.7194636642267751</v>
      </c>
      <c r="Z66" s="151">
        <v>4.7194636642267751</v>
      </c>
      <c r="AA66" s="151">
        <v>4.7194636642267751</v>
      </c>
      <c r="AB66" s="151">
        <v>4.7194636642267751</v>
      </c>
      <c r="AC66" s="151">
        <v>4.7194636642267751</v>
      </c>
      <c r="AD66" s="151">
        <v>4.7194636642267751</v>
      </c>
      <c r="AE66" s="151">
        <v>4.7194636642267751</v>
      </c>
      <c r="AF66" s="151">
        <v>4.7194636642267751</v>
      </c>
      <c r="AG66" s="151">
        <v>4.7194636642267751</v>
      </c>
      <c r="AH66" s="151">
        <v>4.3278665895785675</v>
      </c>
      <c r="AI66" s="151">
        <v>4.3278665895785675</v>
      </c>
      <c r="AJ66" s="151">
        <v>4.3278665895785675</v>
      </c>
      <c r="AK66" s="151">
        <v>4.3278665895785675</v>
      </c>
      <c r="AL66" s="151">
        <v>4.3278665895785675</v>
      </c>
      <c r="AM66" s="151">
        <v>4.3278665895785675</v>
      </c>
      <c r="AN66" s="151">
        <v>4.3278665895785675</v>
      </c>
      <c r="AO66" s="210">
        <v>4.3278665895785675</v>
      </c>
      <c r="AP66" s="262">
        <v>2.5129547939488455</v>
      </c>
      <c r="AQ66" s="268">
        <f t="shared" si="135"/>
        <v>1.7341331191422202</v>
      </c>
      <c r="AR66" s="265">
        <f t="shared" ref="AR66:BW66" si="153">IFERROR(IF(AR$25-$C66&lt;0,0,VLOOKUP((ROUNDDOWN((AR$25-$C66)/365+1,0)),$C$8:$E$16,3,0))*$E62*$D$3,0)</f>
        <v>4.1352405148776015</v>
      </c>
      <c r="AS66" s="265">
        <f t="shared" si="153"/>
        <v>4.1352405148776015</v>
      </c>
      <c r="AT66" s="265">
        <f t="shared" si="153"/>
        <v>4.1352405148776015</v>
      </c>
      <c r="AU66" s="265">
        <f t="shared" si="153"/>
        <v>4.9256207494370328</v>
      </c>
      <c r="AV66" s="265">
        <f t="shared" si="153"/>
        <v>4.9256207494370328</v>
      </c>
      <c r="AW66" s="265">
        <f t="shared" si="153"/>
        <v>4.9256207494370328</v>
      </c>
      <c r="AX66" s="265">
        <f t="shared" si="153"/>
        <v>4.9256207494370328</v>
      </c>
      <c r="AY66" s="265">
        <f t="shared" si="153"/>
        <v>4.9256207494370328</v>
      </c>
      <c r="AZ66" s="265">
        <f t="shared" si="153"/>
        <v>4.9256207494370328</v>
      </c>
      <c r="BA66" s="265">
        <f t="shared" si="153"/>
        <v>4.9256207494370328</v>
      </c>
      <c r="BB66" s="265">
        <f t="shared" si="153"/>
        <v>4.9256207494370328</v>
      </c>
      <c r="BC66" s="265">
        <f t="shared" si="153"/>
        <v>4.9256207494370328</v>
      </c>
      <c r="BD66" s="265">
        <f t="shared" si="153"/>
        <v>4.9256207494370328</v>
      </c>
      <c r="BE66" s="265">
        <f t="shared" si="153"/>
        <v>4.9256207494370328</v>
      </c>
      <c r="BF66" s="265">
        <f t="shared" si="153"/>
        <v>4.9256207494370328</v>
      </c>
      <c r="BG66" s="265">
        <f t="shared" si="153"/>
        <v>4.5712128086437165</v>
      </c>
      <c r="BH66" s="265">
        <f t="shared" si="153"/>
        <v>4.5712128086437165</v>
      </c>
      <c r="BI66" s="265">
        <f t="shared" si="153"/>
        <v>4.5712128086437165</v>
      </c>
      <c r="BJ66" s="265">
        <f t="shared" si="153"/>
        <v>4.5712128086437165</v>
      </c>
      <c r="BK66" s="265">
        <f t="shared" si="153"/>
        <v>4.5712128086437165</v>
      </c>
      <c r="BL66" s="265">
        <f t="shared" si="153"/>
        <v>4.5712128086437165</v>
      </c>
      <c r="BM66" s="265">
        <f t="shared" si="153"/>
        <v>4.5712128086437165</v>
      </c>
      <c r="BN66" s="265">
        <f t="shared" si="153"/>
        <v>4.5712128086437165</v>
      </c>
      <c r="BO66" s="269">
        <f t="shared" si="51"/>
        <v>2.6542525985673193</v>
      </c>
      <c r="BP66" s="232">
        <f t="shared" si="153"/>
        <v>4.5712128086437165</v>
      </c>
      <c r="BQ66" s="232">
        <f t="shared" si="153"/>
        <v>4.5712128086437165</v>
      </c>
      <c r="BR66" s="232">
        <f t="shared" si="153"/>
        <v>4.5712128086437165</v>
      </c>
      <c r="BS66" s="232">
        <f t="shared" si="153"/>
        <v>2.6107811035629758</v>
      </c>
      <c r="BT66" s="232">
        <f t="shared" si="153"/>
        <v>2.6107811035629758</v>
      </c>
      <c r="BU66" s="232">
        <f t="shared" si="153"/>
        <v>2.6107811035629758</v>
      </c>
      <c r="BV66" s="232">
        <f t="shared" si="153"/>
        <v>2.6107811035629758</v>
      </c>
      <c r="BW66" s="232">
        <f t="shared" si="153"/>
        <v>2.6107811035629758</v>
      </c>
      <c r="BX66" s="232">
        <f t="shared" ref="BX66:DA66" si="154">IFERROR(IF(BX$25-$C66&lt;0,0,VLOOKUP((ROUNDDOWN((BX$25-$C66)/365+1,0)),$C$8:$E$16,3,0))*$E62*$D$3,0)</f>
        <v>2.6107811035629758</v>
      </c>
      <c r="BY66" s="232">
        <f t="shared" si="154"/>
        <v>2.6107811035629758</v>
      </c>
      <c r="BZ66" s="232">
        <f t="shared" si="154"/>
        <v>2.6107811035629758</v>
      </c>
      <c r="CA66" s="232">
        <f t="shared" si="154"/>
        <v>2.6107811035629758</v>
      </c>
      <c r="CB66" s="232">
        <f t="shared" si="154"/>
        <v>2.6107811035629758</v>
      </c>
      <c r="CC66" s="232">
        <f t="shared" si="154"/>
        <v>2.6107811035629758</v>
      </c>
      <c r="CD66" s="232">
        <f t="shared" si="154"/>
        <v>2.6107811035629758</v>
      </c>
      <c r="CE66" s="232">
        <f t="shared" si="154"/>
        <v>0.65107120691562181</v>
      </c>
      <c r="CF66" s="232">
        <f t="shared" si="154"/>
        <v>0.65107120691562181</v>
      </c>
      <c r="CG66" s="232">
        <f t="shared" si="154"/>
        <v>0.65107120691562181</v>
      </c>
      <c r="CH66" s="232">
        <f t="shared" si="154"/>
        <v>0.65107120691562181</v>
      </c>
      <c r="CI66" s="232">
        <f t="shared" si="154"/>
        <v>0.65107120691562181</v>
      </c>
      <c r="CJ66" s="232">
        <f t="shared" si="154"/>
        <v>0.65107120691562181</v>
      </c>
      <c r="CK66" s="232">
        <f t="shared" si="154"/>
        <v>0.65107120691562181</v>
      </c>
      <c r="CL66" s="232">
        <f t="shared" si="154"/>
        <v>0.65107120691562181</v>
      </c>
      <c r="CM66" s="232">
        <f t="shared" si="154"/>
        <v>0.65107120691562181</v>
      </c>
      <c r="CN66" s="232">
        <f t="shared" si="154"/>
        <v>0.65107120691562181</v>
      </c>
      <c r="CO66" s="232">
        <f t="shared" si="154"/>
        <v>0.65107120691562181</v>
      </c>
      <c r="CP66" s="232">
        <f t="shared" si="154"/>
        <v>0.65107120691562181</v>
      </c>
      <c r="CQ66" s="232">
        <f t="shared" si="154"/>
        <v>0</v>
      </c>
      <c r="CR66" s="232">
        <f t="shared" si="154"/>
        <v>0</v>
      </c>
      <c r="CS66" s="232">
        <f t="shared" si="154"/>
        <v>0</v>
      </c>
      <c r="CT66" s="232">
        <f t="shared" si="154"/>
        <v>0</v>
      </c>
      <c r="CU66" s="232">
        <f t="shared" si="154"/>
        <v>0</v>
      </c>
      <c r="CV66" s="232">
        <f t="shared" si="154"/>
        <v>0</v>
      </c>
      <c r="CW66" s="232">
        <f t="shared" si="154"/>
        <v>0</v>
      </c>
      <c r="CX66" s="232">
        <f t="shared" si="154"/>
        <v>0</v>
      </c>
      <c r="CY66" s="232">
        <f t="shared" si="154"/>
        <v>0</v>
      </c>
      <c r="CZ66" s="232">
        <f t="shared" si="154"/>
        <v>0</v>
      </c>
      <c r="DA66" s="232">
        <f t="shared" si="154"/>
        <v>0</v>
      </c>
      <c r="DD66" s="325">
        <v>239.41012048192772</v>
      </c>
      <c r="DE66" s="151">
        <v>239.41012048192772</v>
      </c>
      <c r="DF66" s="151">
        <v>239.41012048192772</v>
      </c>
      <c r="DG66" s="151">
        <v>239.41012048192772</v>
      </c>
      <c r="DH66" s="151">
        <v>242.32975609756099</v>
      </c>
      <c r="DI66" s="151">
        <v>242.32975609756099</v>
      </c>
      <c r="DJ66" s="151">
        <v>242.32975609756099</v>
      </c>
      <c r="DK66" s="151">
        <v>242.32975609756099</v>
      </c>
      <c r="DL66" s="151">
        <v>242.32975609756099</v>
      </c>
      <c r="DM66" s="151">
        <v>242.32975609756099</v>
      </c>
      <c r="DN66" s="151">
        <v>242.32975609756099</v>
      </c>
      <c r="DO66" s="151">
        <v>242.32975609756099</v>
      </c>
      <c r="DP66" s="151">
        <v>242.32975609756099</v>
      </c>
      <c r="DQ66" s="151">
        <v>242.32975609756099</v>
      </c>
      <c r="DR66" s="151">
        <v>242.32975609756099</v>
      </c>
      <c r="DS66" s="151">
        <v>242.32975609756099</v>
      </c>
      <c r="DT66" s="151">
        <v>194.11835294117645</v>
      </c>
      <c r="DU66" s="151">
        <v>194.11835294117645</v>
      </c>
      <c r="DV66" s="151">
        <v>194.11835294117645</v>
      </c>
      <c r="DW66" s="151">
        <v>194.11835294117645</v>
      </c>
      <c r="DX66" s="151">
        <v>194.11835294117645</v>
      </c>
      <c r="DY66" s="151">
        <v>194.11835294117645</v>
      </c>
      <c r="DZ66" s="151">
        <v>194.11835294117645</v>
      </c>
      <c r="EA66" s="151">
        <v>194.11835294117645</v>
      </c>
      <c r="EB66" s="151">
        <v>194.11835294117645</v>
      </c>
      <c r="EC66" s="151">
        <v>194.11835294117645</v>
      </c>
      <c r="ED66" s="151">
        <v>194.11835294117645</v>
      </c>
      <c r="EE66" s="151">
        <v>194.11835294117645</v>
      </c>
      <c r="EF66" s="151">
        <v>178.01139999999998</v>
      </c>
      <c r="EG66" s="151">
        <v>178.01139999999998</v>
      </c>
      <c r="EH66" s="151">
        <v>178.01139999999998</v>
      </c>
      <c r="EI66" s="151">
        <v>178.01139999999998</v>
      </c>
      <c r="EJ66" s="151">
        <v>178.01139999999998</v>
      </c>
      <c r="EK66" s="151">
        <v>178.01139999999998</v>
      </c>
      <c r="EL66" s="151">
        <v>178.01139999999998</v>
      </c>
      <c r="EM66" s="151">
        <v>178.01139999999998</v>
      </c>
      <c r="EN66" s="326">
        <v>103.36145806451613</v>
      </c>
      <c r="EO66" s="325">
        <f t="shared" si="138"/>
        <v>66.112512154838697</v>
      </c>
      <c r="EP66" s="151">
        <f t="shared" ref="EP66:FU66" si="155">IFERROR(IF(EP$25-$C66&lt;0,0,VLOOKUP((ROUNDDOWN((EP$25-$C66)/365+1,0)),$C$8:$E$16,3,0))*$E62*$D$20,0)</f>
        <v>157.65291359999998</v>
      </c>
      <c r="EQ66" s="151">
        <f t="shared" si="155"/>
        <v>157.65291359999998</v>
      </c>
      <c r="ER66" s="151">
        <f t="shared" si="155"/>
        <v>157.65291359999998</v>
      </c>
      <c r="ES66" s="151">
        <f t="shared" si="155"/>
        <v>187.78556159999999</v>
      </c>
      <c r="ET66" s="151">
        <f t="shared" si="155"/>
        <v>187.78556159999999</v>
      </c>
      <c r="EU66" s="151">
        <f t="shared" si="155"/>
        <v>187.78556159999999</v>
      </c>
      <c r="EV66" s="151">
        <f t="shared" si="155"/>
        <v>187.78556159999999</v>
      </c>
      <c r="EW66" s="151">
        <f t="shared" si="155"/>
        <v>187.78556159999999</v>
      </c>
      <c r="EX66" s="151">
        <f t="shared" si="155"/>
        <v>187.78556159999999</v>
      </c>
      <c r="EY66" s="151">
        <f t="shared" si="155"/>
        <v>187.78556159999999</v>
      </c>
      <c r="EZ66" s="151">
        <f t="shared" si="155"/>
        <v>187.78556159999999</v>
      </c>
      <c r="FA66" s="151">
        <f t="shared" si="155"/>
        <v>187.78556159999999</v>
      </c>
      <c r="FB66" s="151">
        <f t="shared" si="155"/>
        <v>187.78556159999999</v>
      </c>
      <c r="FC66" s="151">
        <f t="shared" si="155"/>
        <v>187.78556159999999</v>
      </c>
      <c r="FD66" s="151">
        <f t="shared" si="155"/>
        <v>187.78556159999999</v>
      </c>
      <c r="FE66" s="151">
        <f t="shared" si="155"/>
        <v>174.27402719999998</v>
      </c>
      <c r="FF66" s="151">
        <f t="shared" si="155"/>
        <v>174.27402719999998</v>
      </c>
      <c r="FG66" s="151">
        <f t="shared" si="155"/>
        <v>174.27402719999998</v>
      </c>
      <c r="FH66" s="151">
        <f t="shared" si="155"/>
        <v>174.27402719999998</v>
      </c>
      <c r="FI66" s="151">
        <f t="shared" si="155"/>
        <v>174.27402719999998</v>
      </c>
      <c r="FJ66" s="151">
        <f t="shared" si="155"/>
        <v>174.27402719999998</v>
      </c>
      <c r="FK66" s="151">
        <f t="shared" si="155"/>
        <v>174.27402719999998</v>
      </c>
      <c r="FL66" s="151">
        <f t="shared" si="155"/>
        <v>174.27402719999998</v>
      </c>
      <c r="FM66" s="210">
        <f t="shared" si="155"/>
        <v>174.27402719999998</v>
      </c>
      <c r="FN66" s="151">
        <f t="shared" si="155"/>
        <v>174.27402719999998</v>
      </c>
      <c r="FO66" s="151">
        <f t="shared" si="155"/>
        <v>174.27402719999998</v>
      </c>
      <c r="FP66" s="151">
        <f t="shared" si="155"/>
        <v>174.27402719999998</v>
      </c>
      <c r="FQ66" s="151">
        <f t="shared" si="155"/>
        <v>99.534052800000012</v>
      </c>
      <c r="FR66" s="151">
        <f t="shared" si="155"/>
        <v>99.534052800000012</v>
      </c>
      <c r="FS66" s="151">
        <f t="shared" si="155"/>
        <v>99.534052800000012</v>
      </c>
      <c r="FT66" s="151">
        <f t="shared" si="155"/>
        <v>99.534052800000012</v>
      </c>
      <c r="FU66" s="151">
        <f t="shared" si="155"/>
        <v>99.534052800000012</v>
      </c>
      <c r="FV66" s="151">
        <f t="shared" ref="FV66:GY66" si="156">IFERROR(IF(FV$25-$C66&lt;0,0,VLOOKUP((ROUNDDOWN((FV$25-$C66)/365+1,0)),$C$8:$E$16,3,0))*$E62*$D$20,0)</f>
        <v>99.534052800000012</v>
      </c>
      <c r="FW66" s="151">
        <f t="shared" si="156"/>
        <v>99.534052800000012</v>
      </c>
      <c r="FX66" s="151">
        <f t="shared" si="156"/>
        <v>99.534052800000012</v>
      </c>
      <c r="FY66" s="151">
        <f t="shared" si="156"/>
        <v>99.534052800000012</v>
      </c>
      <c r="FZ66" s="151">
        <f t="shared" si="156"/>
        <v>99.534052800000012</v>
      </c>
      <c r="GA66" s="151">
        <f t="shared" si="156"/>
        <v>99.534052800000012</v>
      </c>
      <c r="GB66" s="151">
        <f t="shared" si="156"/>
        <v>99.534052800000012</v>
      </c>
      <c r="GC66" s="151">
        <f t="shared" si="156"/>
        <v>24.821596800000002</v>
      </c>
      <c r="GD66" s="151">
        <f t="shared" si="156"/>
        <v>24.821596800000002</v>
      </c>
      <c r="GE66" s="151">
        <f t="shared" si="156"/>
        <v>24.821596800000002</v>
      </c>
      <c r="GF66" s="151">
        <f t="shared" si="156"/>
        <v>24.821596800000002</v>
      </c>
      <c r="GG66" s="151">
        <f t="shared" si="156"/>
        <v>24.821596800000002</v>
      </c>
      <c r="GH66" s="151">
        <f t="shared" si="156"/>
        <v>24.821596800000002</v>
      </c>
      <c r="GI66" s="151">
        <f t="shared" si="156"/>
        <v>24.821596800000002</v>
      </c>
      <c r="GJ66" s="151">
        <f t="shared" si="156"/>
        <v>24.821596800000002</v>
      </c>
      <c r="GK66" s="151">
        <f t="shared" si="156"/>
        <v>24.821596800000002</v>
      </c>
      <c r="GL66" s="307">
        <f t="shared" si="156"/>
        <v>24.821596800000002</v>
      </c>
      <c r="GM66" s="151">
        <f t="shared" si="156"/>
        <v>24.821596800000002</v>
      </c>
      <c r="GN66" s="151">
        <f t="shared" si="156"/>
        <v>24.821596800000002</v>
      </c>
      <c r="GO66" s="151">
        <f t="shared" si="156"/>
        <v>0</v>
      </c>
      <c r="GP66" s="151">
        <f t="shared" si="156"/>
        <v>0</v>
      </c>
      <c r="GQ66" s="151">
        <f t="shared" si="156"/>
        <v>0</v>
      </c>
      <c r="GR66" s="151">
        <f t="shared" si="156"/>
        <v>0</v>
      </c>
      <c r="GS66" s="151">
        <f t="shared" si="156"/>
        <v>0</v>
      </c>
      <c r="GT66" s="151">
        <f t="shared" si="156"/>
        <v>0</v>
      </c>
      <c r="GU66" s="151">
        <f t="shared" si="156"/>
        <v>0</v>
      </c>
      <c r="GV66" s="151">
        <f t="shared" si="156"/>
        <v>0</v>
      </c>
      <c r="GW66" s="151">
        <f t="shared" si="156"/>
        <v>0</v>
      </c>
      <c r="GX66" s="151">
        <f t="shared" si="156"/>
        <v>0</v>
      </c>
      <c r="GY66" s="151">
        <f t="shared" si="156"/>
        <v>0</v>
      </c>
    </row>
    <row r="67" spans="2:207" x14ac:dyDescent="0.25">
      <c r="C67" s="140">
        <v>42125</v>
      </c>
      <c r="D67" s="140">
        <f t="shared" si="2"/>
        <v>42155</v>
      </c>
      <c r="E67" s="52">
        <v>807</v>
      </c>
      <c r="F67" s="174">
        <v>6.9216985905455681</v>
      </c>
      <c r="G67" s="151">
        <v>16.505588946685585</v>
      </c>
      <c r="H67" s="151">
        <v>16.505588946685585</v>
      </c>
      <c r="I67" s="151">
        <v>16.505588946685585</v>
      </c>
      <c r="J67" s="151">
        <v>16.505588946685585</v>
      </c>
      <c r="K67" s="151">
        <v>16.706876616767115</v>
      </c>
      <c r="L67" s="151">
        <v>16.706876616767115</v>
      </c>
      <c r="M67" s="151">
        <v>16.706876616767115</v>
      </c>
      <c r="N67" s="151">
        <v>16.706876616767115</v>
      </c>
      <c r="O67" s="151">
        <v>16.706876616767115</v>
      </c>
      <c r="P67" s="151">
        <v>16.706876616767115</v>
      </c>
      <c r="Q67" s="151">
        <v>16.706876616767115</v>
      </c>
      <c r="R67" s="151">
        <v>16.706876616767115</v>
      </c>
      <c r="S67" s="151">
        <v>16.706876616767115</v>
      </c>
      <c r="T67" s="151">
        <v>16.706876616767115</v>
      </c>
      <c r="U67" s="151">
        <v>16.706876616767115</v>
      </c>
      <c r="V67" s="151">
        <v>16.706876616767115</v>
      </c>
      <c r="W67" s="151">
        <v>13.383050533557354</v>
      </c>
      <c r="X67" s="151">
        <v>13.383050533557354</v>
      </c>
      <c r="Y67" s="151">
        <v>13.383050533557354</v>
      </c>
      <c r="Z67" s="151">
        <v>13.383050533557354</v>
      </c>
      <c r="AA67" s="151">
        <v>13.383050533557354</v>
      </c>
      <c r="AB67" s="151">
        <v>13.383050533557354</v>
      </c>
      <c r="AC67" s="151">
        <v>13.383050533557354</v>
      </c>
      <c r="AD67" s="151">
        <v>13.383050533557354</v>
      </c>
      <c r="AE67" s="151">
        <v>13.383050533557354</v>
      </c>
      <c r="AF67" s="151">
        <v>13.383050533557354</v>
      </c>
      <c r="AG67" s="151">
        <v>13.383050533557354</v>
      </c>
      <c r="AH67" s="151">
        <v>13.383050533557354</v>
      </c>
      <c r="AI67" s="151">
        <v>12.272593114733509</v>
      </c>
      <c r="AJ67" s="151">
        <v>12.272593114733509</v>
      </c>
      <c r="AK67" s="151">
        <v>12.272593114733509</v>
      </c>
      <c r="AL67" s="151">
        <v>12.272593114733509</v>
      </c>
      <c r="AM67" s="151">
        <v>12.272593114733509</v>
      </c>
      <c r="AN67" s="151">
        <v>12.272593114733509</v>
      </c>
      <c r="AO67" s="210">
        <v>12.272593114733509</v>
      </c>
      <c r="AP67" s="262">
        <v>7.1260218085549401</v>
      </c>
      <c r="AQ67" s="268">
        <f t="shared" si="135"/>
        <v>4.9175060592818678</v>
      </c>
      <c r="AR67" s="265">
        <f t="shared" ref="AR67:BW67" si="157">IFERROR(IF(AR$25-$C67&lt;0,0,VLOOKUP((ROUNDDOWN((AR$25-$C67)/365+1,0)),$C$8:$E$16,3,0))*$E63*$D$3,0)</f>
        <v>11.726360602902915</v>
      </c>
      <c r="AS67" s="265">
        <f t="shared" si="157"/>
        <v>11.726360602902915</v>
      </c>
      <c r="AT67" s="265">
        <f t="shared" si="157"/>
        <v>11.726360602902915</v>
      </c>
      <c r="AU67" s="265">
        <f t="shared" si="157"/>
        <v>11.726360602902915</v>
      </c>
      <c r="AV67" s="265">
        <f t="shared" si="157"/>
        <v>13.967653125189299</v>
      </c>
      <c r="AW67" s="265">
        <f t="shared" si="157"/>
        <v>13.967653125189299</v>
      </c>
      <c r="AX67" s="265">
        <f t="shared" si="157"/>
        <v>13.967653125189299</v>
      </c>
      <c r="AY67" s="265">
        <f t="shared" si="157"/>
        <v>13.967653125189299</v>
      </c>
      <c r="AZ67" s="265">
        <f t="shared" si="157"/>
        <v>13.967653125189299</v>
      </c>
      <c r="BA67" s="265">
        <f t="shared" si="157"/>
        <v>13.967653125189299</v>
      </c>
      <c r="BB67" s="265">
        <f t="shared" si="157"/>
        <v>13.967653125189299</v>
      </c>
      <c r="BC67" s="265">
        <f t="shared" si="157"/>
        <v>13.967653125189299</v>
      </c>
      <c r="BD67" s="265">
        <f t="shared" si="157"/>
        <v>13.967653125189299</v>
      </c>
      <c r="BE67" s="265">
        <f t="shared" si="157"/>
        <v>13.967653125189299</v>
      </c>
      <c r="BF67" s="265">
        <f t="shared" si="157"/>
        <v>13.967653125189299</v>
      </c>
      <c r="BG67" s="265">
        <f t="shared" si="157"/>
        <v>13.967653125189299</v>
      </c>
      <c r="BH67" s="265">
        <f t="shared" si="157"/>
        <v>12.962653464511112</v>
      </c>
      <c r="BI67" s="265">
        <f t="shared" si="157"/>
        <v>12.962653464511112</v>
      </c>
      <c r="BJ67" s="265">
        <f t="shared" si="157"/>
        <v>12.962653464511112</v>
      </c>
      <c r="BK67" s="265">
        <f t="shared" si="157"/>
        <v>12.962653464511112</v>
      </c>
      <c r="BL67" s="265">
        <f t="shared" si="157"/>
        <v>12.962653464511112</v>
      </c>
      <c r="BM67" s="265">
        <f t="shared" si="157"/>
        <v>12.962653464511112</v>
      </c>
      <c r="BN67" s="265">
        <f t="shared" si="157"/>
        <v>12.962653464511112</v>
      </c>
      <c r="BO67" s="269">
        <f t="shared" si="51"/>
        <v>7.5267020116516132</v>
      </c>
      <c r="BP67" s="232">
        <f t="shared" si="157"/>
        <v>12.962653464511112</v>
      </c>
      <c r="BQ67" s="232">
        <f t="shared" si="157"/>
        <v>12.962653464511112</v>
      </c>
      <c r="BR67" s="232">
        <f t="shared" si="157"/>
        <v>12.962653464511112</v>
      </c>
      <c r="BS67" s="232">
        <f t="shared" si="157"/>
        <v>12.962653464511112</v>
      </c>
      <c r="BT67" s="232">
        <f t="shared" si="157"/>
        <v>7.4034292722464379</v>
      </c>
      <c r="BU67" s="232">
        <f t="shared" si="157"/>
        <v>7.4034292722464379</v>
      </c>
      <c r="BV67" s="232">
        <f t="shared" si="157"/>
        <v>7.4034292722464379</v>
      </c>
      <c r="BW67" s="232">
        <f t="shared" si="157"/>
        <v>7.4034292722464379</v>
      </c>
      <c r="BX67" s="232">
        <f t="shared" ref="BX67:DA67" si="158">IFERROR(IF(BX$25-$C67&lt;0,0,VLOOKUP((ROUNDDOWN((BX$25-$C67)/365+1,0)),$C$8:$E$16,3,0))*$E63*$D$3,0)</f>
        <v>7.4034292722464379</v>
      </c>
      <c r="BY67" s="232">
        <f t="shared" si="158"/>
        <v>7.4034292722464379</v>
      </c>
      <c r="BZ67" s="232">
        <f t="shared" si="158"/>
        <v>7.4034292722464379</v>
      </c>
      <c r="CA67" s="232">
        <f t="shared" si="158"/>
        <v>7.4034292722464379</v>
      </c>
      <c r="CB67" s="232">
        <f t="shared" si="158"/>
        <v>7.4034292722464379</v>
      </c>
      <c r="CC67" s="232">
        <f t="shared" si="158"/>
        <v>7.4034292722464379</v>
      </c>
      <c r="CD67" s="232">
        <f t="shared" si="158"/>
        <v>7.4034292722464379</v>
      </c>
      <c r="CE67" s="232">
        <f t="shared" si="158"/>
        <v>7.4034292722464379</v>
      </c>
      <c r="CF67" s="232">
        <f t="shared" si="158"/>
        <v>1.8462519224678706</v>
      </c>
      <c r="CG67" s="232">
        <f t="shared" si="158"/>
        <v>1.8462519224678706</v>
      </c>
      <c r="CH67" s="232">
        <f t="shared" si="158"/>
        <v>1.8462519224678706</v>
      </c>
      <c r="CI67" s="232">
        <f t="shared" si="158"/>
        <v>1.8462519224678706</v>
      </c>
      <c r="CJ67" s="232">
        <f t="shared" si="158"/>
        <v>1.8462519224678706</v>
      </c>
      <c r="CK67" s="232">
        <f t="shared" si="158"/>
        <v>1.8462519224678706</v>
      </c>
      <c r="CL67" s="232">
        <f t="shared" si="158"/>
        <v>1.8462519224678706</v>
      </c>
      <c r="CM67" s="232">
        <f t="shared" si="158"/>
        <v>1.8462519224678706</v>
      </c>
      <c r="CN67" s="232">
        <f t="shared" si="158"/>
        <v>1.8462519224678706</v>
      </c>
      <c r="CO67" s="232">
        <f t="shared" si="158"/>
        <v>1.8462519224678706</v>
      </c>
      <c r="CP67" s="232">
        <f t="shared" si="158"/>
        <v>1.8462519224678706</v>
      </c>
      <c r="CQ67" s="232">
        <f t="shared" si="158"/>
        <v>1.8462519224678706</v>
      </c>
      <c r="CR67" s="232">
        <f t="shared" si="158"/>
        <v>0</v>
      </c>
      <c r="CS67" s="232">
        <f t="shared" si="158"/>
        <v>0</v>
      </c>
      <c r="CT67" s="232">
        <f t="shared" si="158"/>
        <v>0</v>
      </c>
      <c r="CU67" s="232">
        <f t="shared" si="158"/>
        <v>0</v>
      </c>
      <c r="CV67" s="232">
        <f t="shared" si="158"/>
        <v>0</v>
      </c>
      <c r="CW67" s="232">
        <f t="shared" si="158"/>
        <v>0</v>
      </c>
      <c r="CX67" s="232">
        <f t="shared" si="158"/>
        <v>0</v>
      </c>
      <c r="CY67" s="232">
        <f t="shared" si="158"/>
        <v>0</v>
      </c>
      <c r="CZ67" s="232">
        <f t="shared" si="158"/>
        <v>0</v>
      </c>
      <c r="DA67" s="232">
        <f t="shared" si="158"/>
        <v>0</v>
      </c>
      <c r="DD67" s="325">
        <v>678.89869879518074</v>
      </c>
      <c r="DE67" s="151">
        <v>678.89869879518074</v>
      </c>
      <c r="DF67" s="151">
        <v>678.89869879518074</v>
      </c>
      <c r="DG67" s="151">
        <v>678.89869879518074</v>
      </c>
      <c r="DH67" s="151">
        <v>678.89869879518074</v>
      </c>
      <c r="DI67" s="151">
        <v>687.17795121951224</v>
      </c>
      <c r="DJ67" s="151">
        <v>687.17795121951224</v>
      </c>
      <c r="DK67" s="151">
        <v>687.17795121951224</v>
      </c>
      <c r="DL67" s="151">
        <v>687.17795121951224</v>
      </c>
      <c r="DM67" s="151">
        <v>687.17795121951224</v>
      </c>
      <c r="DN67" s="151">
        <v>687.17795121951224</v>
      </c>
      <c r="DO67" s="151">
        <v>687.17795121951224</v>
      </c>
      <c r="DP67" s="151">
        <v>687.17795121951224</v>
      </c>
      <c r="DQ67" s="151">
        <v>687.17795121951224</v>
      </c>
      <c r="DR67" s="151">
        <v>687.17795121951224</v>
      </c>
      <c r="DS67" s="151">
        <v>687.17795121951224</v>
      </c>
      <c r="DT67" s="151">
        <v>687.17795121951224</v>
      </c>
      <c r="DU67" s="151">
        <v>550.46418655462185</v>
      </c>
      <c r="DV67" s="151">
        <v>550.46418655462185</v>
      </c>
      <c r="DW67" s="151">
        <v>550.46418655462185</v>
      </c>
      <c r="DX67" s="151">
        <v>550.46418655462185</v>
      </c>
      <c r="DY67" s="151">
        <v>550.46418655462185</v>
      </c>
      <c r="DZ67" s="151">
        <v>550.46418655462185</v>
      </c>
      <c r="EA67" s="151">
        <v>550.46418655462185</v>
      </c>
      <c r="EB67" s="151">
        <v>550.46418655462185</v>
      </c>
      <c r="EC67" s="151">
        <v>550.46418655462185</v>
      </c>
      <c r="ED67" s="151">
        <v>550.46418655462185</v>
      </c>
      <c r="EE67" s="151">
        <v>550.46418655462185</v>
      </c>
      <c r="EF67" s="151">
        <v>550.46418655462185</v>
      </c>
      <c r="EG67" s="151">
        <v>504.78946999999999</v>
      </c>
      <c r="EH67" s="151">
        <v>504.78946999999999</v>
      </c>
      <c r="EI67" s="151">
        <v>504.78946999999999</v>
      </c>
      <c r="EJ67" s="151">
        <v>504.78946999999999</v>
      </c>
      <c r="EK67" s="151">
        <v>504.78946999999999</v>
      </c>
      <c r="EL67" s="151">
        <v>504.78946999999999</v>
      </c>
      <c r="EM67" s="151">
        <v>504.78946999999999</v>
      </c>
      <c r="EN67" s="326">
        <v>293.10356322580645</v>
      </c>
      <c r="EO67" s="325">
        <f t="shared" si="138"/>
        <v>187.47619518193548</v>
      </c>
      <c r="EP67" s="151">
        <f t="shared" ref="EP67:FU67" si="159">IFERROR(IF(EP$25-$C67&lt;0,0,VLOOKUP((ROUNDDOWN((EP$25-$C67)/365+1,0)),$C$8:$E$16,3,0))*$E63*$D$20,0)</f>
        <v>447.05861927999996</v>
      </c>
      <c r="EQ67" s="151">
        <f t="shared" si="159"/>
        <v>447.05861927999996</v>
      </c>
      <c r="ER67" s="151">
        <f t="shared" si="159"/>
        <v>447.05861927999996</v>
      </c>
      <c r="ES67" s="151">
        <f t="shared" si="159"/>
        <v>447.05861927999996</v>
      </c>
      <c r="ET67" s="151">
        <f t="shared" si="159"/>
        <v>532.50619968000001</v>
      </c>
      <c r="EU67" s="151">
        <f t="shared" si="159"/>
        <v>532.50619968000001</v>
      </c>
      <c r="EV67" s="151">
        <f t="shared" si="159"/>
        <v>532.50619968000001</v>
      </c>
      <c r="EW67" s="151">
        <f t="shared" si="159"/>
        <v>532.50619968000001</v>
      </c>
      <c r="EX67" s="151">
        <f t="shared" si="159"/>
        <v>532.50619968000001</v>
      </c>
      <c r="EY67" s="151">
        <f t="shared" si="159"/>
        <v>532.50619968000001</v>
      </c>
      <c r="EZ67" s="151">
        <f t="shared" si="159"/>
        <v>532.50619968000001</v>
      </c>
      <c r="FA67" s="151">
        <f t="shared" si="159"/>
        <v>532.50619968000001</v>
      </c>
      <c r="FB67" s="151">
        <f t="shared" si="159"/>
        <v>532.50619968000001</v>
      </c>
      <c r="FC67" s="151">
        <f t="shared" si="159"/>
        <v>532.50619968000001</v>
      </c>
      <c r="FD67" s="151">
        <f t="shared" si="159"/>
        <v>532.50619968000001</v>
      </c>
      <c r="FE67" s="151">
        <f t="shared" si="159"/>
        <v>532.50619968000001</v>
      </c>
      <c r="FF67" s="151">
        <f t="shared" si="159"/>
        <v>494.19134855999999</v>
      </c>
      <c r="FG67" s="151">
        <f t="shared" si="159"/>
        <v>494.19134855999999</v>
      </c>
      <c r="FH67" s="151">
        <f t="shared" si="159"/>
        <v>494.19134855999999</v>
      </c>
      <c r="FI67" s="151">
        <f t="shared" si="159"/>
        <v>494.19134855999999</v>
      </c>
      <c r="FJ67" s="151">
        <f t="shared" si="159"/>
        <v>494.19134855999999</v>
      </c>
      <c r="FK67" s="151">
        <f t="shared" si="159"/>
        <v>494.19134855999999</v>
      </c>
      <c r="FL67" s="151">
        <f t="shared" si="159"/>
        <v>494.19134855999999</v>
      </c>
      <c r="FM67" s="210">
        <f t="shared" si="159"/>
        <v>494.19134855999999</v>
      </c>
      <c r="FN67" s="151">
        <f t="shared" si="159"/>
        <v>494.19134855999999</v>
      </c>
      <c r="FO67" s="151">
        <f t="shared" si="159"/>
        <v>494.19134855999999</v>
      </c>
      <c r="FP67" s="151">
        <f t="shared" si="159"/>
        <v>494.19134855999999</v>
      </c>
      <c r="FQ67" s="151">
        <f t="shared" si="159"/>
        <v>494.19134855999999</v>
      </c>
      <c r="FR67" s="151">
        <f t="shared" si="159"/>
        <v>282.25013544000001</v>
      </c>
      <c r="FS67" s="151">
        <f t="shared" si="159"/>
        <v>282.25013544000001</v>
      </c>
      <c r="FT67" s="151">
        <f t="shared" si="159"/>
        <v>282.25013544000001</v>
      </c>
      <c r="FU67" s="151">
        <f t="shared" si="159"/>
        <v>282.25013544000001</v>
      </c>
      <c r="FV67" s="151">
        <f t="shared" ref="FV67:GY67" si="160">IFERROR(IF(FV$25-$C67&lt;0,0,VLOOKUP((ROUNDDOWN((FV$25-$C67)/365+1,0)),$C$8:$E$16,3,0))*$E63*$D$20,0)</f>
        <v>282.25013544000001</v>
      </c>
      <c r="FW67" s="151">
        <f t="shared" si="160"/>
        <v>282.25013544000001</v>
      </c>
      <c r="FX67" s="151">
        <f t="shared" si="160"/>
        <v>282.25013544000001</v>
      </c>
      <c r="FY67" s="151">
        <f t="shared" si="160"/>
        <v>282.25013544000001</v>
      </c>
      <c r="FZ67" s="151">
        <f t="shared" si="160"/>
        <v>282.25013544000001</v>
      </c>
      <c r="GA67" s="151">
        <f t="shared" si="160"/>
        <v>282.25013544000001</v>
      </c>
      <c r="GB67" s="151">
        <f t="shared" si="160"/>
        <v>282.25013544000001</v>
      </c>
      <c r="GC67" s="151">
        <f t="shared" si="160"/>
        <v>282.25013544000001</v>
      </c>
      <c r="GD67" s="151">
        <f t="shared" si="160"/>
        <v>70.386956640000008</v>
      </c>
      <c r="GE67" s="151">
        <f t="shared" si="160"/>
        <v>70.386956640000008</v>
      </c>
      <c r="GF67" s="151">
        <f t="shared" si="160"/>
        <v>70.386956640000008</v>
      </c>
      <c r="GG67" s="151">
        <f t="shared" si="160"/>
        <v>70.386956640000008</v>
      </c>
      <c r="GH67" s="151">
        <f t="shared" si="160"/>
        <v>70.386956640000008</v>
      </c>
      <c r="GI67" s="151">
        <f t="shared" si="160"/>
        <v>70.386956640000008</v>
      </c>
      <c r="GJ67" s="151">
        <f t="shared" si="160"/>
        <v>70.386956640000008</v>
      </c>
      <c r="GK67" s="151">
        <f t="shared" si="160"/>
        <v>70.386956640000008</v>
      </c>
      <c r="GL67" s="307">
        <f t="shared" si="160"/>
        <v>70.386956640000008</v>
      </c>
      <c r="GM67" s="151">
        <f t="shared" si="160"/>
        <v>70.386956640000008</v>
      </c>
      <c r="GN67" s="151">
        <f t="shared" si="160"/>
        <v>70.386956640000008</v>
      </c>
      <c r="GO67" s="151">
        <f t="shared" si="160"/>
        <v>70.386956640000008</v>
      </c>
      <c r="GP67" s="151">
        <f t="shared" si="160"/>
        <v>0</v>
      </c>
      <c r="GQ67" s="151">
        <f t="shared" si="160"/>
        <v>0</v>
      </c>
      <c r="GR67" s="151">
        <f t="shared" si="160"/>
        <v>0</v>
      </c>
      <c r="GS67" s="151">
        <f t="shared" si="160"/>
        <v>0</v>
      </c>
      <c r="GT67" s="151">
        <f t="shared" si="160"/>
        <v>0</v>
      </c>
      <c r="GU67" s="151">
        <f t="shared" si="160"/>
        <v>0</v>
      </c>
      <c r="GV67" s="151">
        <f t="shared" si="160"/>
        <v>0</v>
      </c>
      <c r="GW67" s="151">
        <f t="shared" si="160"/>
        <v>0</v>
      </c>
      <c r="GX67" s="151">
        <f t="shared" si="160"/>
        <v>0</v>
      </c>
      <c r="GY67" s="151">
        <f t="shared" si="160"/>
        <v>0</v>
      </c>
    </row>
    <row r="68" spans="2:207" x14ac:dyDescent="0.25">
      <c r="C68" s="140">
        <v>42156</v>
      </c>
      <c r="D68" s="140">
        <f t="shared" si="2"/>
        <v>42185</v>
      </c>
      <c r="E68" s="52">
        <v>488</v>
      </c>
      <c r="F68" s="174">
        <v>3.3736742500518071</v>
      </c>
      <c r="G68" s="151">
        <v>8.0449155193543085</v>
      </c>
      <c r="H68" s="151">
        <v>8.0449155193543085</v>
      </c>
      <c r="I68" s="151">
        <v>8.0449155193543085</v>
      </c>
      <c r="J68" s="151">
        <v>8.0449155193543085</v>
      </c>
      <c r="K68" s="151">
        <v>8.0449155193543085</v>
      </c>
      <c r="L68" s="151">
        <v>8.1430242452000918</v>
      </c>
      <c r="M68" s="151">
        <v>8.1430242452000918</v>
      </c>
      <c r="N68" s="151">
        <v>8.1430242452000918</v>
      </c>
      <c r="O68" s="151">
        <v>8.1430242452000918</v>
      </c>
      <c r="P68" s="151">
        <v>8.1430242452000918</v>
      </c>
      <c r="Q68" s="151">
        <v>8.1430242452000918</v>
      </c>
      <c r="R68" s="151">
        <v>8.1430242452000918</v>
      </c>
      <c r="S68" s="151">
        <v>8.1430242452000918</v>
      </c>
      <c r="T68" s="151">
        <v>8.1430242452000918</v>
      </c>
      <c r="U68" s="151">
        <v>8.1430242452000918</v>
      </c>
      <c r="V68" s="151">
        <v>8.1430242452000918</v>
      </c>
      <c r="W68" s="151">
        <v>8.1430242452000918</v>
      </c>
      <c r="X68" s="151">
        <v>6.5229729930562925</v>
      </c>
      <c r="Y68" s="151">
        <v>6.5229729930562925</v>
      </c>
      <c r="Z68" s="151">
        <v>6.5229729930562925</v>
      </c>
      <c r="AA68" s="151">
        <v>6.5229729930562925</v>
      </c>
      <c r="AB68" s="151">
        <v>6.5229729930562925</v>
      </c>
      <c r="AC68" s="151">
        <v>6.5229729930562925</v>
      </c>
      <c r="AD68" s="151">
        <v>6.5229729930562925</v>
      </c>
      <c r="AE68" s="151">
        <v>6.5229729930562925</v>
      </c>
      <c r="AF68" s="151">
        <v>6.5229729930562925</v>
      </c>
      <c r="AG68" s="151">
        <v>6.5229729930562925</v>
      </c>
      <c r="AH68" s="151">
        <v>6.5229729930562925</v>
      </c>
      <c r="AI68" s="151">
        <v>6.5229729930562925</v>
      </c>
      <c r="AJ68" s="151">
        <v>5.9817298934532355</v>
      </c>
      <c r="AK68" s="151">
        <v>5.9817298934532355</v>
      </c>
      <c r="AL68" s="151">
        <v>5.9817298934532355</v>
      </c>
      <c r="AM68" s="151">
        <v>5.9817298934532355</v>
      </c>
      <c r="AN68" s="151">
        <v>5.9817298934532355</v>
      </c>
      <c r="AO68" s="210">
        <v>5.9817298934532355</v>
      </c>
      <c r="AP68" s="262">
        <v>3.4732625187792978</v>
      </c>
      <c r="AQ68" s="268">
        <f t="shared" si="135"/>
        <v>2.3968197039572834</v>
      </c>
      <c r="AR68" s="265">
        <f t="shared" ref="AR68:BW68" si="161">IFERROR(IF(AR$25-$C68&lt;0,0,VLOOKUP((ROUNDDOWN((AR$25-$C68)/365+1,0)),$C$8:$E$16,3,0))*$E64*$D$3,0)</f>
        <v>5.7154931402058287</v>
      </c>
      <c r="AS68" s="265">
        <f t="shared" si="161"/>
        <v>5.7154931402058287</v>
      </c>
      <c r="AT68" s="265">
        <f t="shared" si="161"/>
        <v>5.7154931402058287</v>
      </c>
      <c r="AU68" s="265">
        <f t="shared" si="161"/>
        <v>5.7154931402058287</v>
      </c>
      <c r="AV68" s="265">
        <f t="shared" si="161"/>
        <v>5.7154931402058287</v>
      </c>
      <c r="AW68" s="265">
        <f t="shared" si="161"/>
        <v>6.8079115358290405</v>
      </c>
      <c r="AX68" s="265">
        <f t="shared" si="161"/>
        <v>6.8079115358290405</v>
      </c>
      <c r="AY68" s="265">
        <f t="shared" si="161"/>
        <v>6.8079115358290405</v>
      </c>
      <c r="AZ68" s="265">
        <f t="shared" si="161"/>
        <v>6.8079115358290405</v>
      </c>
      <c r="BA68" s="265">
        <f t="shared" si="161"/>
        <v>6.8079115358290405</v>
      </c>
      <c r="BB68" s="265">
        <f t="shared" si="161"/>
        <v>6.8079115358290405</v>
      </c>
      <c r="BC68" s="265">
        <f t="shared" si="161"/>
        <v>6.8079115358290405</v>
      </c>
      <c r="BD68" s="265">
        <f t="shared" si="161"/>
        <v>6.8079115358290405</v>
      </c>
      <c r="BE68" s="265">
        <f t="shared" si="161"/>
        <v>6.8079115358290405</v>
      </c>
      <c r="BF68" s="265">
        <f t="shared" si="161"/>
        <v>6.8079115358290405</v>
      </c>
      <c r="BG68" s="265">
        <f t="shared" si="161"/>
        <v>6.8079115358290405</v>
      </c>
      <c r="BH68" s="265">
        <f t="shared" si="161"/>
        <v>6.8079115358290405</v>
      </c>
      <c r="BI68" s="265">
        <f t="shared" si="161"/>
        <v>6.318069131946852</v>
      </c>
      <c r="BJ68" s="265">
        <f t="shared" si="161"/>
        <v>6.318069131946852</v>
      </c>
      <c r="BK68" s="265">
        <f t="shared" si="161"/>
        <v>6.318069131946852</v>
      </c>
      <c r="BL68" s="265">
        <f t="shared" si="161"/>
        <v>6.318069131946852</v>
      </c>
      <c r="BM68" s="265">
        <f t="shared" si="161"/>
        <v>6.318069131946852</v>
      </c>
      <c r="BN68" s="265">
        <f t="shared" si="161"/>
        <v>6.318069131946852</v>
      </c>
      <c r="BO68" s="269">
        <f t="shared" si="51"/>
        <v>3.6685562701626879</v>
      </c>
      <c r="BP68" s="232">
        <f t="shared" si="161"/>
        <v>6.318069131946852</v>
      </c>
      <c r="BQ68" s="232">
        <f t="shared" si="161"/>
        <v>6.318069131946852</v>
      </c>
      <c r="BR68" s="232">
        <f t="shared" si="161"/>
        <v>6.318069131946852</v>
      </c>
      <c r="BS68" s="232">
        <f t="shared" si="161"/>
        <v>6.318069131946852</v>
      </c>
      <c r="BT68" s="232">
        <f t="shared" si="161"/>
        <v>6.318069131946852</v>
      </c>
      <c r="BU68" s="232">
        <f t="shared" si="161"/>
        <v>3.6084724538531128</v>
      </c>
      <c r="BV68" s="232">
        <f t="shared" si="161"/>
        <v>3.6084724538531128</v>
      </c>
      <c r="BW68" s="232">
        <f t="shared" si="161"/>
        <v>3.6084724538531128</v>
      </c>
      <c r="BX68" s="232">
        <f t="shared" ref="BX68:DA68" si="162">IFERROR(IF(BX$25-$C68&lt;0,0,VLOOKUP((ROUNDDOWN((BX$25-$C68)/365+1,0)),$C$8:$E$16,3,0))*$E64*$D$3,0)</f>
        <v>3.6084724538531128</v>
      </c>
      <c r="BY68" s="232">
        <f t="shared" si="162"/>
        <v>3.6084724538531128</v>
      </c>
      <c r="BZ68" s="232">
        <f t="shared" si="162"/>
        <v>3.6084724538531128</v>
      </c>
      <c r="CA68" s="232">
        <f t="shared" si="162"/>
        <v>3.6084724538531128</v>
      </c>
      <c r="CB68" s="232">
        <f t="shared" si="162"/>
        <v>3.6084724538531128</v>
      </c>
      <c r="CC68" s="232">
        <f t="shared" si="162"/>
        <v>3.6084724538531128</v>
      </c>
      <c r="CD68" s="232">
        <f t="shared" si="162"/>
        <v>3.6084724538531128</v>
      </c>
      <c r="CE68" s="232">
        <f t="shared" si="162"/>
        <v>3.6084724538531128</v>
      </c>
      <c r="CF68" s="232">
        <f t="shared" si="162"/>
        <v>3.6084724538531128</v>
      </c>
      <c r="CG68" s="232">
        <f t="shared" si="162"/>
        <v>0.89987341812980592</v>
      </c>
      <c r="CH68" s="232">
        <f t="shared" si="162"/>
        <v>0.89987341812980592</v>
      </c>
      <c r="CI68" s="232">
        <f t="shared" si="162"/>
        <v>0.89987341812980592</v>
      </c>
      <c r="CJ68" s="232">
        <f t="shared" si="162"/>
        <v>0.89987341812980592</v>
      </c>
      <c r="CK68" s="232">
        <f t="shared" si="162"/>
        <v>0.89987341812980592</v>
      </c>
      <c r="CL68" s="232">
        <f t="shared" si="162"/>
        <v>0.89987341812980592</v>
      </c>
      <c r="CM68" s="232">
        <f t="shared" si="162"/>
        <v>0.89987341812980592</v>
      </c>
      <c r="CN68" s="232">
        <f t="shared" si="162"/>
        <v>0.89987341812980592</v>
      </c>
      <c r="CO68" s="232">
        <f t="shared" si="162"/>
        <v>0.89987341812980592</v>
      </c>
      <c r="CP68" s="232">
        <f t="shared" si="162"/>
        <v>0.89987341812980592</v>
      </c>
      <c r="CQ68" s="232">
        <f t="shared" si="162"/>
        <v>0.89987341812980592</v>
      </c>
      <c r="CR68" s="232">
        <f t="shared" si="162"/>
        <v>0.89987341812980592</v>
      </c>
      <c r="CS68" s="232">
        <f t="shared" si="162"/>
        <v>0</v>
      </c>
      <c r="CT68" s="232">
        <f t="shared" si="162"/>
        <v>0</v>
      </c>
      <c r="CU68" s="232">
        <f t="shared" si="162"/>
        <v>0</v>
      </c>
      <c r="CV68" s="232">
        <f t="shared" si="162"/>
        <v>0</v>
      </c>
      <c r="CW68" s="232">
        <f t="shared" si="162"/>
        <v>0</v>
      </c>
      <c r="CX68" s="232">
        <f t="shared" si="162"/>
        <v>0</v>
      </c>
      <c r="CY68" s="232">
        <f t="shared" si="162"/>
        <v>0</v>
      </c>
      <c r="CZ68" s="232">
        <f t="shared" si="162"/>
        <v>0</v>
      </c>
      <c r="DA68" s="232">
        <f t="shared" si="162"/>
        <v>0</v>
      </c>
      <c r="DD68" s="325">
        <v>330.89898795180721</v>
      </c>
      <c r="DE68" s="151">
        <v>330.89898795180721</v>
      </c>
      <c r="DF68" s="151">
        <v>330.89898795180721</v>
      </c>
      <c r="DG68" s="151">
        <v>330.89898795180721</v>
      </c>
      <c r="DH68" s="151">
        <v>330.89898795180721</v>
      </c>
      <c r="DI68" s="151">
        <v>330.89898795180721</v>
      </c>
      <c r="DJ68" s="151">
        <v>334.93434146341463</v>
      </c>
      <c r="DK68" s="151">
        <v>334.93434146341463</v>
      </c>
      <c r="DL68" s="151">
        <v>334.93434146341463</v>
      </c>
      <c r="DM68" s="151">
        <v>334.93434146341463</v>
      </c>
      <c r="DN68" s="151">
        <v>334.93434146341463</v>
      </c>
      <c r="DO68" s="151">
        <v>334.93434146341463</v>
      </c>
      <c r="DP68" s="151">
        <v>334.93434146341463</v>
      </c>
      <c r="DQ68" s="151">
        <v>334.93434146341463</v>
      </c>
      <c r="DR68" s="151">
        <v>334.93434146341463</v>
      </c>
      <c r="DS68" s="151">
        <v>334.93434146341463</v>
      </c>
      <c r="DT68" s="151">
        <v>334.93434146341463</v>
      </c>
      <c r="DU68" s="151">
        <v>334.93434146341463</v>
      </c>
      <c r="DV68" s="151">
        <v>268.29929495798319</v>
      </c>
      <c r="DW68" s="151">
        <v>268.29929495798319</v>
      </c>
      <c r="DX68" s="151">
        <v>268.29929495798319</v>
      </c>
      <c r="DY68" s="151">
        <v>268.29929495798319</v>
      </c>
      <c r="DZ68" s="151">
        <v>268.29929495798319</v>
      </c>
      <c r="EA68" s="151">
        <v>268.29929495798319</v>
      </c>
      <c r="EB68" s="151">
        <v>268.29929495798319</v>
      </c>
      <c r="EC68" s="151">
        <v>268.29929495798319</v>
      </c>
      <c r="ED68" s="151">
        <v>268.29929495798319</v>
      </c>
      <c r="EE68" s="151">
        <v>268.29929495798319</v>
      </c>
      <c r="EF68" s="151">
        <v>268.29929495798319</v>
      </c>
      <c r="EG68" s="151">
        <v>268.29929495798319</v>
      </c>
      <c r="EH68" s="151">
        <v>246.03718500000002</v>
      </c>
      <c r="EI68" s="151">
        <v>246.03718500000002</v>
      </c>
      <c r="EJ68" s="151">
        <v>246.03718500000002</v>
      </c>
      <c r="EK68" s="151">
        <v>246.03718500000002</v>
      </c>
      <c r="EL68" s="151">
        <v>246.03718500000002</v>
      </c>
      <c r="EM68" s="151">
        <v>246.03718500000002</v>
      </c>
      <c r="EN68" s="326">
        <v>142.86030096774195</v>
      </c>
      <c r="EO68" s="325">
        <f t="shared" si="138"/>
        <v>91.376936442580643</v>
      </c>
      <c r="EP68" s="151">
        <f t="shared" ref="EP68:FU68" si="163">IFERROR(IF(EP$25-$C68&lt;0,0,VLOOKUP((ROUNDDOWN((EP$25-$C68)/365+1,0)),$C$8:$E$16,3,0))*$E64*$D$20,0)</f>
        <v>217.89884843999999</v>
      </c>
      <c r="EQ68" s="151">
        <f t="shared" si="163"/>
        <v>217.89884843999999</v>
      </c>
      <c r="ER68" s="151">
        <f t="shared" si="163"/>
        <v>217.89884843999999</v>
      </c>
      <c r="ES68" s="151">
        <f t="shared" si="163"/>
        <v>217.89884843999999</v>
      </c>
      <c r="ET68" s="151">
        <f t="shared" si="163"/>
        <v>217.89884843999999</v>
      </c>
      <c r="EU68" s="151">
        <f t="shared" si="163"/>
        <v>259.54647263999999</v>
      </c>
      <c r="EV68" s="151">
        <f t="shared" si="163"/>
        <v>259.54647263999999</v>
      </c>
      <c r="EW68" s="151">
        <f t="shared" si="163"/>
        <v>259.54647263999999</v>
      </c>
      <c r="EX68" s="151">
        <f t="shared" si="163"/>
        <v>259.54647263999999</v>
      </c>
      <c r="EY68" s="151">
        <f t="shared" si="163"/>
        <v>259.54647263999999</v>
      </c>
      <c r="EZ68" s="151">
        <f t="shared" si="163"/>
        <v>259.54647263999999</v>
      </c>
      <c r="FA68" s="151">
        <f t="shared" si="163"/>
        <v>259.54647263999999</v>
      </c>
      <c r="FB68" s="151">
        <f t="shared" si="163"/>
        <v>259.54647263999999</v>
      </c>
      <c r="FC68" s="151">
        <f t="shared" si="163"/>
        <v>259.54647263999999</v>
      </c>
      <c r="FD68" s="151">
        <f t="shared" si="163"/>
        <v>259.54647263999999</v>
      </c>
      <c r="FE68" s="151">
        <f t="shared" si="163"/>
        <v>259.54647263999999</v>
      </c>
      <c r="FF68" s="151">
        <f t="shared" si="163"/>
        <v>259.54647263999999</v>
      </c>
      <c r="FG68" s="151">
        <f t="shared" si="163"/>
        <v>240.87160187999999</v>
      </c>
      <c r="FH68" s="151">
        <f t="shared" si="163"/>
        <v>240.87160187999999</v>
      </c>
      <c r="FI68" s="151">
        <f t="shared" si="163"/>
        <v>240.87160187999999</v>
      </c>
      <c r="FJ68" s="151">
        <f t="shared" si="163"/>
        <v>240.87160187999999</v>
      </c>
      <c r="FK68" s="151">
        <f t="shared" si="163"/>
        <v>240.87160187999999</v>
      </c>
      <c r="FL68" s="151">
        <f t="shared" si="163"/>
        <v>240.87160187999999</v>
      </c>
      <c r="FM68" s="210">
        <f t="shared" si="163"/>
        <v>240.87160187999999</v>
      </c>
      <c r="FN68" s="151">
        <f t="shared" si="163"/>
        <v>240.87160187999999</v>
      </c>
      <c r="FO68" s="151">
        <f t="shared" si="163"/>
        <v>240.87160187999999</v>
      </c>
      <c r="FP68" s="151">
        <f t="shared" si="163"/>
        <v>240.87160187999999</v>
      </c>
      <c r="FQ68" s="151">
        <f t="shared" si="163"/>
        <v>240.87160187999999</v>
      </c>
      <c r="FR68" s="151">
        <f t="shared" si="163"/>
        <v>240.87160187999999</v>
      </c>
      <c r="FS68" s="151">
        <f t="shared" si="163"/>
        <v>137.57028012000001</v>
      </c>
      <c r="FT68" s="151">
        <f t="shared" si="163"/>
        <v>137.57028012000001</v>
      </c>
      <c r="FU68" s="151">
        <f t="shared" si="163"/>
        <v>137.57028012000001</v>
      </c>
      <c r="FV68" s="151">
        <f t="shared" ref="FV68:GY68" si="164">IFERROR(IF(FV$25-$C68&lt;0,0,VLOOKUP((ROUNDDOWN((FV$25-$C68)/365+1,0)),$C$8:$E$16,3,0))*$E64*$D$20,0)</f>
        <v>137.57028012000001</v>
      </c>
      <c r="FW68" s="151">
        <f t="shared" si="164"/>
        <v>137.57028012000001</v>
      </c>
      <c r="FX68" s="151">
        <f t="shared" si="164"/>
        <v>137.57028012000001</v>
      </c>
      <c r="FY68" s="151">
        <f t="shared" si="164"/>
        <v>137.57028012000001</v>
      </c>
      <c r="FZ68" s="151">
        <f t="shared" si="164"/>
        <v>137.57028012000001</v>
      </c>
      <c r="GA68" s="151">
        <f t="shared" si="164"/>
        <v>137.57028012000001</v>
      </c>
      <c r="GB68" s="151">
        <f t="shared" si="164"/>
        <v>137.57028012000001</v>
      </c>
      <c r="GC68" s="151">
        <f t="shared" si="164"/>
        <v>137.57028012000001</v>
      </c>
      <c r="GD68" s="151">
        <f t="shared" si="164"/>
        <v>137.57028012000001</v>
      </c>
      <c r="GE68" s="151">
        <f t="shared" si="164"/>
        <v>34.306992720000004</v>
      </c>
      <c r="GF68" s="151">
        <f t="shared" si="164"/>
        <v>34.306992720000004</v>
      </c>
      <c r="GG68" s="151">
        <f t="shared" si="164"/>
        <v>34.306992720000004</v>
      </c>
      <c r="GH68" s="151">
        <f t="shared" si="164"/>
        <v>34.306992720000004</v>
      </c>
      <c r="GI68" s="151">
        <f t="shared" si="164"/>
        <v>34.306992720000004</v>
      </c>
      <c r="GJ68" s="151">
        <f t="shared" si="164"/>
        <v>34.306992720000004</v>
      </c>
      <c r="GK68" s="151">
        <f t="shared" si="164"/>
        <v>34.306992720000004</v>
      </c>
      <c r="GL68" s="307">
        <f t="shared" si="164"/>
        <v>34.306992720000004</v>
      </c>
      <c r="GM68" s="151">
        <f t="shared" si="164"/>
        <v>34.306992720000004</v>
      </c>
      <c r="GN68" s="151">
        <f t="shared" si="164"/>
        <v>34.306992720000004</v>
      </c>
      <c r="GO68" s="151">
        <f t="shared" si="164"/>
        <v>34.306992720000004</v>
      </c>
      <c r="GP68" s="151">
        <f t="shared" si="164"/>
        <v>34.306992720000004</v>
      </c>
      <c r="GQ68" s="151">
        <f t="shared" si="164"/>
        <v>0</v>
      </c>
      <c r="GR68" s="151">
        <f t="shared" si="164"/>
        <v>0</v>
      </c>
      <c r="GS68" s="151">
        <f t="shared" si="164"/>
        <v>0</v>
      </c>
      <c r="GT68" s="151">
        <f t="shared" si="164"/>
        <v>0</v>
      </c>
      <c r="GU68" s="151">
        <f t="shared" si="164"/>
        <v>0</v>
      </c>
      <c r="GV68" s="151">
        <f t="shared" si="164"/>
        <v>0</v>
      </c>
      <c r="GW68" s="151">
        <f t="shared" si="164"/>
        <v>0</v>
      </c>
      <c r="GX68" s="151">
        <f t="shared" si="164"/>
        <v>0</v>
      </c>
      <c r="GY68" s="151">
        <f t="shared" si="164"/>
        <v>0</v>
      </c>
    </row>
    <row r="69" spans="2:207" x14ac:dyDescent="0.25">
      <c r="C69" s="140">
        <v>42186</v>
      </c>
      <c r="D69" s="140">
        <f t="shared" si="2"/>
        <v>42216</v>
      </c>
      <c r="E69" s="52">
        <v>552</v>
      </c>
      <c r="F69" s="174">
        <v>6.4858233644406837</v>
      </c>
      <c r="G69" s="151">
        <v>15.466194176743167</v>
      </c>
      <c r="H69" s="151">
        <v>15.466194176743167</v>
      </c>
      <c r="I69" s="151">
        <v>15.466194176743167</v>
      </c>
      <c r="J69" s="151">
        <v>15.466194176743167</v>
      </c>
      <c r="K69" s="151">
        <v>15.466194176743167</v>
      </c>
      <c r="L69" s="151">
        <v>15.466194176743167</v>
      </c>
      <c r="M69" s="151">
        <v>15.65480630084979</v>
      </c>
      <c r="N69" s="151">
        <v>15.65480630084979</v>
      </c>
      <c r="O69" s="151">
        <v>15.65480630084979</v>
      </c>
      <c r="P69" s="151">
        <v>15.65480630084979</v>
      </c>
      <c r="Q69" s="151">
        <v>15.65480630084979</v>
      </c>
      <c r="R69" s="151">
        <v>15.65480630084979</v>
      </c>
      <c r="S69" s="151">
        <v>15.65480630084979</v>
      </c>
      <c r="T69" s="151">
        <v>15.65480630084979</v>
      </c>
      <c r="U69" s="151">
        <v>15.65480630084979</v>
      </c>
      <c r="V69" s="151">
        <v>15.65480630084979</v>
      </c>
      <c r="W69" s="151">
        <v>15.65480630084979</v>
      </c>
      <c r="X69" s="151">
        <v>15.65480630084979</v>
      </c>
      <c r="Y69" s="151">
        <v>12.540289164945429</v>
      </c>
      <c r="Z69" s="151">
        <v>12.540289164945429</v>
      </c>
      <c r="AA69" s="151">
        <v>12.540289164945429</v>
      </c>
      <c r="AB69" s="151">
        <v>12.540289164945429</v>
      </c>
      <c r="AC69" s="151">
        <v>12.540289164945429</v>
      </c>
      <c r="AD69" s="151">
        <v>12.540289164945429</v>
      </c>
      <c r="AE69" s="151">
        <v>12.540289164945429</v>
      </c>
      <c r="AF69" s="151">
        <v>12.540289164945429</v>
      </c>
      <c r="AG69" s="151">
        <v>12.540289164945429</v>
      </c>
      <c r="AH69" s="151">
        <v>12.540289164945429</v>
      </c>
      <c r="AI69" s="151">
        <v>12.540289164945429</v>
      </c>
      <c r="AJ69" s="151">
        <v>12.540289164945429</v>
      </c>
      <c r="AK69" s="151">
        <v>11.499759795165909</v>
      </c>
      <c r="AL69" s="151">
        <v>11.499759795165909</v>
      </c>
      <c r="AM69" s="151">
        <v>11.499759795165909</v>
      </c>
      <c r="AN69" s="151">
        <v>11.499759795165909</v>
      </c>
      <c r="AO69" s="210">
        <v>11.499759795165909</v>
      </c>
      <c r="AP69" s="262">
        <v>6.6772798810640763</v>
      </c>
      <c r="AQ69" s="268">
        <f t="shared" si="135"/>
        <v>4.6078394308636144</v>
      </c>
      <c r="AR69" s="265">
        <f t="shared" ref="AR69:BW69" si="165">IFERROR(IF(AR$25-$C69&lt;0,0,VLOOKUP((ROUNDDOWN((AR$25-$C69)/365+1,0)),$C$8:$E$16,3,0))*$E65*$D$3,0)</f>
        <v>10.987924796674772</v>
      </c>
      <c r="AS69" s="265">
        <f t="shared" si="165"/>
        <v>10.987924796674772</v>
      </c>
      <c r="AT69" s="265">
        <f t="shared" si="165"/>
        <v>10.987924796674772</v>
      </c>
      <c r="AU69" s="265">
        <f t="shared" si="165"/>
        <v>10.987924796674772</v>
      </c>
      <c r="AV69" s="265">
        <f t="shared" si="165"/>
        <v>10.987924796674772</v>
      </c>
      <c r="AW69" s="265">
        <f t="shared" si="165"/>
        <v>10.987924796674772</v>
      </c>
      <c r="AX69" s="265">
        <f t="shared" si="165"/>
        <v>13.088077991361258</v>
      </c>
      <c r="AY69" s="265">
        <f t="shared" si="165"/>
        <v>13.088077991361258</v>
      </c>
      <c r="AZ69" s="265">
        <f t="shared" si="165"/>
        <v>13.088077991361258</v>
      </c>
      <c r="BA69" s="265">
        <f t="shared" si="165"/>
        <v>13.088077991361258</v>
      </c>
      <c r="BB69" s="265">
        <f t="shared" si="165"/>
        <v>13.088077991361258</v>
      </c>
      <c r="BC69" s="265">
        <f t="shared" si="165"/>
        <v>13.088077991361258</v>
      </c>
      <c r="BD69" s="265">
        <f t="shared" si="165"/>
        <v>13.088077991361258</v>
      </c>
      <c r="BE69" s="265">
        <f t="shared" si="165"/>
        <v>13.088077991361258</v>
      </c>
      <c r="BF69" s="265">
        <f t="shared" si="165"/>
        <v>13.088077991361258</v>
      </c>
      <c r="BG69" s="265">
        <f t="shared" si="165"/>
        <v>13.088077991361258</v>
      </c>
      <c r="BH69" s="265">
        <f t="shared" si="165"/>
        <v>13.088077991361258</v>
      </c>
      <c r="BI69" s="265">
        <f t="shared" si="165"/>
        <v>13.088077991361258</v>
      </c>
      <c r="BJ69" s="265">
        <f t="shared" si="165"/>
        <v>12.146365462967591</v>
      </c>
      <c r="BK69" s="265">
        <f t="shared" si="165"/>
        <v>12.146365462967591</v>
      </c>
      <c r="BL69" s="265">
        <f t="shared" si="165"/>
        <v>12.146365462967591</v>
      </c>
      <c r="BM69" s="265">
        <f t="shared" si="165"/>
        <v>12.146365462967591</v>
      </c>
      <c r="BN69" s="265">
        <f t="shared" si="165"/>
        <v>12.146365462967591</v>
      </c>
      <c r="BO69" s="269">
        <f t="shared" si="51"/>
        <v>7.0527283333360202</v>
      </c>
      <c r="BP69" s="232">
        <f t="shared" si="165"/>
        <v>12.146365462967591</v>
      </c>
      <c r="BQ69" s="232">
        <f t="shared" si="165"/>
        <v>12.146365462967591</v>
      </c>
      <c r="BR69" s="232">
        <f t="shared" si="165"/>
        <v>12.146365462967591</v>
      </c>
      <c r="BS69" s="232">
        <f t="shared" si="165"/>
        <v>12.146365462967591</v>
      </c>
      <c r="BT69" s="232">
        <f t="shared" si="165"/>
        <v>12.146365462967591</v>
      </c>
      <c r="BU69" s="232">
        <f t="shared" si="165"/>
        <v>12.146365462967591</v>
      </c>
      <c r="BV69" s="232">
        <f t="shared" si="165"/>
        <v>6.9372183608959075</v>
      </c>
      <c r="BW69" s="232">
        <f t="shared" si="165"/>
        <v>6.9372183608959075</v>
      </c>
      <c r="BX69" s="232">
        <f t="shared" ref="BX69:DA69" si="166">IFERROR(IF(BX$25-$C69&lt;0,0,VLOOKUP((ROUNDDOWN((BX$25-$C69)/365+1,0)),$C$8:$E$16,3,0))*$E65*$D$3,0)</f>
        <v>6.9372183608959075</v>
      </c>
      <c r="BY69" s="232">
        <f t="shared" si="166"/>
        <v>6.9372183608959075</v>
      </c>
      <c r="BZ69" s="232">
        <f t="shared" si="166"/>
        <v>6.9372183608959075</v>
      </c>
      <c r="CA69" s="232">
        <f t="shared" si="166"/>
        <v>6.9372183608959075</v>
      </c>
      <c r="CB69" s="232">
        <f t="shared" si="166"/>
        <v>6.9372183608959075</v>
      </c>
      <c r="CC69" s="232">
        <f t="shared" si="166"/>
        <v>6.9372183608959075</v>
      </c>
      <c r="CD69" s="232">
        <f t="shared" si="166"/>
        <v>6.9372183608959075</v>
      </c>
      <c r="CE69" s="232">
        <f t="shared" si="166"/>
        <v>6.9372183608959075</v>
      </c>
      <c r="CF69" s="232">
        <f t="shared" si="166"/>
        <v>6.9372183608959075</v>
      </c>
      <c r="CG69" s="232">
        <f t="shared" si="166"/>
        <v>6.9372183608959075</v>
      </c>
      <c r="CH69" s="232">
        <f t="shared" si="166"/>
        <v>1.7299892069472238</v>
      </c>
      <c r="CI69" s="232">
        <f t="shared" si="166"/>
        <v>1.7299892069472238</v>
      </c>
      <c r="CJ69" s="232">
        <f t="shared" si="166"/>
        <v>1.7299892069472238</v>
      </c>
      <c r="CK69" s="232">
        <f t="shared" si="166"/>
        <v>1.7299892069472238</v>
      </c>
      <c r="CL69" s="232">
        <f t="shared" si="166"/>
        <v>1.7299892069472238</v>
      </c>
      <c r="CM69" s="232">
        <f t="shared" si="166"/>
        <v>1.7299892069472238</v>
      </c>
      <c r="CN69" s="232">
        <f t="shared" si="166"/>
        <v>1.7299892069472238</v>
      </c>
      <c r="CO69" s="232">
        <f t="shared" si="166"/>
        <v>1.7299892069472238</v>
      </c>
      <c r="CP69" s="232">
        <f t="shared" si="166"/>
        <v>1.7299892069472238</v>
      </c>
      <c r="CQ69" s="232">
        <f t="shared" si="166"/>
        <v>1.7299892069472238</v>
      </c>
      <c r="CR69" s="232">
        <f t="shared" si="166"/>
        <v>1.7299892069472238</v>
      </c>
      <c r="CS69" s="232">
        <f t="shared" si="166"/>
        <v>1.7299892069472238</v>
      </c>
      <c r="CT69" s="232">
        <f t="shared" si="166"/>
        <v>0</v>
      </c>
      <c r="CU69" s="232">
        <f t="shared" si="166"/>
        <v>0</v>
      </c>
      <c r="CV69" s="232">
        <f t="shared" si="166"/>
        <v>0</v>
      </c>
      <c r="CW69" s="232">
        <f t="shared" si="166"/>
        <v>0</v>
      </c>
      <c r="CX69" s="232">
        <f t="shared" si="166"/>
        <v>0</v>
      </c>
      <c r="CY69" s="232">
        <f t="shared" si="166"/>
        <v>0</v>
      </c>
      <c r="CZ69" s="232">
        <f t="shared" si="166"/>
        <v>0</v>
      </c>
      <c r="DA69" s="232">
        <f t="shared" si="166"/>
        <v>0</v>
      </c>
      <c r="DD69" s="325">
        <v>636.14689156626514</v>
      </c>
      <c r="DE69" s="151">
        <v>636.14689156626514</v>
      </c>
      <c r="DF69" s="151">
        <v>636.14689156626514</v>
      </c>
      <c r="DG69" s="151">
        <v>636.14689156626514</v>
      </c>
      <c r="DH69" s="151">
        <v>636.14689156626514</v>
      </c>
      <c r="DI69" s="151">
        <v>636.14689156626514</v>
      </c>
      <c r="DJ69" s="151">
        <v>636.14689156626514</v>
      </c>
      <c r="DK69" s="151">
        <v>643.90478048780494</v>
      </c>
      <c r="DL69" s="151">
        <v>643.90478048780494</v>
      </c>
      <c r="DM69" s="151">
        <v>643.90478048780494</v>
      </c>
      <c r="DN69" s="151">
        <v>643.90478048780494</v>
      </c>
      <c r="DO69" s="151">
        <v>643.90478048780494</v>
      </c>
      <c r="DP69" s="151">
        <v>643.90478048780494</v>
      </c>
      <c r="DQ69" s="151">
        <v>643.90478048780494</v>
      </c>
      <c r="DR69" s="151">
        <v>643.90478048780494</v>
      </c>
      <c r="DS69" s="151">
        <v>643.90478048780494</v>
      </c>
      <c r="DT69" s="151">
        <v>643.90478048780494</v>
      </c>
      <c r="DU69" s="151">
        <v>643.90478048780494</v>
      </c>
      <c r="DV69" s="151">
        <v>643.90478048780494</v>
      </c>
      <c r="DW69" s="151">
        <v>515.80019495798319</v>
      </c>
      <c r="DX69" s="151">
        <v>515.80019495798319</v>
      </c>
      <c r="DY69" s="151">
        <v>515.80019495798319</v>
      </c>
      <c r="DZ69" s="151">
        <v>515.80019495798319</v>
      </c>
      <c r="EA69" s="151">
        <v>515.80019495798319</v>
      </c>
      <c r="EB69" s="151">
        <v>515.80019495798319</v>
      </c>
      <c r="EC69" s="151">
        <v>515.80019495798319</v>
      </c>
      <c r="ED69" s="151">
        <v>515.80019495798319</v>
      </c>
      <c r="EE69" s="151">
        <v>515.80019495798319</v>
      </c>
      <c r="EF69" s="151">
        <v>515.80019495798319</v>
      </c>
      <c r="EG69" s="151">
        <v>515.80019495798319</v>
      </c>
      <c r="EH69" s="151">
        <v>515.80019495798319</v>
      </c>
      <c r="EI69" s="151">
        <v>473.00172000000003</v>
      </c>
      <c r="EJ69" s="151">
        <v>473.00172000000003</v>
      </c>
      <c r="EK69" s="151">
        <v>473.00172000000003</v>
      </c>
      <c r="EL69" s="151">
        <v>473.00172000000003</v>
      </c>
      <c r="EM69" s="151">
        <v>473.00172000000003</v>
      </c>
      <c r="EN69" s="326">
        <v>274.64616000000007</v>
      </c>
      <c r="EO69" s="325">
        <f t="shared" si="138"/>
        <v>175.67038944000001</v>
      </c>
      <c r="EP69" s="151">
        <f t="shared" ref="EP69:FU69" si="167">IFERROR(IF(EP$25-$C69&lt;0,0,VLOOKUP((ROUNDDOWN((EP$25-$C69)/365+1,0)),$C$8:$E$16,3,0))*$E65*$D$20,0)</f>
        <v>418.90631328000001</v>
      </c>
      <c r="EQ69" s="151">
        <f t="shared" si="167"/>
        <v>418.90631328000001</v>
      </c>
      <c r="ER69" s="151">
        <f t="shared" si="167"/>
        <v>418.90631328000001</v>
      </c>
      <c r="ES69" s="151">
        <f t="shared" si="167"/>
        <v>418.90631328000001</v>
      </c>
      <c r="ET69" s="151">
        <f t="shared" si="167"/>
        <v>418.90631328000001</v>
      </c>
      <c r="EU69" s="151">
        <f t="shared" si="167"/>
        <v>418.90631328000001</v>
      </c>
      <c r="EV69" s="151">
        <f t="shared" si="167"/>
        <v>498.97306368</v>
      </c>
      <c r="EW69" s="151">
        <f t="shared" si="167"/>
        <v>498.97306368</v>
      </c>
      <c r="EX69" s="151">
        <f t="shared" si="167"/>
        <v>498.97306368</v>
      </c>
      <c r="EY69" s="151">
        <f t="shared" si="167"/>
        <v>498.97306368</v>
      </c>
      <c r="EZ69" s="151">
        <f t="shared" si="167"/>
        <v>498.97306368</v>
      </c>
      <c r="FA69" s="151">
        <f t="shared" si="167"/>
        <v>498.97306368</v>
      </c>
      <c r="FB69" s="151">
        <f t="shared" si="167"/>
        <v>498.97306368</v>
      </c>
      <c r="FC69" s="151">
        <f t="shared" si="167"/>
        <v>498.97306368</v>
      </c>
      <c r="FD69" s="151">
        <f t="shared" si="167"/>
        <v>498.97306368</v>
      </c>
      <c r="FE69" s="151">
        <f t="shared" si="167"/>
        <v>498.97306368</v>
      </c>
      <c r="FF69" s="151">
        <f t="shared" si="167"/>
        <v>498.97306368</v>
      </c>
      <c r="FG69" s="151">
        <f t="shared" si="167"/>
        <v>498.97306368</v>
      </c>
      <c r="FH69" s="151">
        <f t="shared" si="167"/>
        <v>463.07098655999994</v>
      </c>
      <c r="FI69" s="151">
        <f t="shared" si="167"/>
        <v>463.07098655999994</v>
      </c>
      <c r="FJ69" s="151">
        <f t="shared" si="167"/>
        <v>463.07098655999994</v>
      </c>
      <c r="FK69" s="151">
        <f t="shared" si="167"/>
        <v>463.07098655999994</v>
      </c>
      <c r="FL69" s="151">
        <f t="shared" si="167"/>
        <v>463.07098655999994</v>
      </c>
      <c r="FM69" s="210">
        <f t="shared" si="167"/>
        <v>463.07098655999994</v>
      </c>
      <c r="FN69" s="151">
        <f t="shared" si="167"/>
        <v>463.07098655999994</v>
      </c>
      <c r="FO69" s="151">
        <f t="shared" si="167"/>
        <v>463.07098655999994</v>
      </c>
      <c r="FP69" s="151">
        <f t="shared" si="167"/>
        <v>463.07098655999994</v>
      </c>
      <c r="FQ69" s="151">
        <f t="shared" si="167"/>
        <v>463.07098655999994</v>
      </c>
      <c r="FR69" s="151">
        <f t="shared" si="167"/>
        <v>463.07098655999994</v>
      </c>
      <c r="FS69" s="151">
        <f t="shared" si="167"/>
        <v>463.07098655999994</v>
      </c>
      <c r="FT69" s="151">
        <f t="shared" si="167"/>
        <v>264.47619744000002</v>
      </c>
      <c r="FU69" s="151">
        <f t="shared" si="167"/>
        <v>264.47619744000002</v>
      </c>
      <c r="FV69" s="151">
        <f t="shared" ref="FV69:GY69" si="168">IFERROR(IF(FV$25-$C69&lt;0,0,VLOOKUP((ROUNDDOWN((FV$25-$C69)/365+1,0)),$C$8:$E$16,3,0))*$E65*$D$20,0)</f>
        <v>264.47619744000002</v>
      </c>
      <c r="FW69" s="151">
        <f t="shared" si="168"/>
        <v>264.47619744000002</v>
      </c>
      <c r="FX69" s="151">
        <f t="shared" si="168"/>
        <v>264.47619744000002</v>
      </c>
      <c r="FY69" s="151">
        <f t="shared" si="168"/>
        <v>264.47619744000002</v>
      </c>
      <c r="FZ69" s="151">
        <f t="shared" si="168"/>
        <v>264.47619744000002</v>
      </c>
      <c r="GA69" s="151">
        <f t="shared" si="168"/>
        <v>264.47619744000002</v>
      </c>
      <c r="GB69" s="151">
        <f t="shared" si="168"/>
        <v>264.47619744000002</v>
      </c>
      <c r="GC69" s="151">
        <f t="shared" si="168"/>
        <v>264.47619744000002</v>
      </c>
      <c r="GD69" s="151">
        <f t="shared" si="168"/>
        <v>264.47619744000002</v>
      </c>
      <c r="GE69" s="151">
        <f t="shared" si="168"/>
        <v>264.47619744000002</v>
      </c>
      <c r="GF69" s="151">
        <f t="shared" si="168"/>
        <v>65.954528640000007</v>
      </c>
      <c r="GG69" s="151">
        <f t="shared" si="168"/>
        <v>65.954528640000007</v>
      </c>
      <c r="GH69" s="151">
        <f t="shared" si="168"/>
        <v>65.954528640000007</v>
      </c>
      <c r="GI69" s="151">
        <f t="shared" si="168"/>
        <v>65.954528640000007</v>
      </c>
      <c r="GJ69" s="151">
        <f t="shared" si="168"/>
        <v>65.954528640000007</v>
      </c>
      <c r="GK69" s="151">
        <f t="shared" si="168"/>
        <v>65.954528640000007</v>
      </c>
      <c r="GL69" s="307">
        <f t="shared" si="168"/>
        <v>65.954528640000007</v>
      </c>
      <c r="GM69" s="151">
        <f t="shared" si="168"/>
        <v>65.954528640000007</v>
      </c>
      <c r="GN69" s="151">
        <f t="shared" si="168"/>
        <v>65.954528640000007</v>
      </c>
      <c r="GO69" s="151">
        <f t="shared" si="168"/>
        <v>65.954528640000007</v>
      </c>
      <c r="GP69" s="151">
        <f t="shared" si="168"/>
        <v>65.954528640000007</v>
      </c>
      <c r="GQ69" s="151">
        <f t="shared" si="168"/>
        <v>65.954528640000007</v>
      </c>
      <c r="GR69" s="151">
        <f t="shared" si="168"/>
        <v>0</v>
      </c>
      <c r="GS69" s="151">
        <f t="shared" si="168"/>
        <v>0</v>
      </c>
      <c r="GT69" s="151">
        <f t="shared" si="168"/>
        <v>0</v>
      </c>
      <c r="GU69" s="151">
        <f t="shared" si="168"/>
        <v>0</v>
      </c>
      <c r="GV69" s="151">
        <f t="shared" si="168"/>
        <v>0</v>
      </c>
      <c r="GW69" s="151">
        <f t="shared" si="168"/>
        <v>0</v>
      </c>
      <c r="GX69" s="151">
        <f t="shared" si="168"/>
        <v>0</v>
      </c>
      <c r="GY69" s="151">
        <f t="shared" si="168"/>
        <v>0</v>
      </c>
    </row>
    <row r="70" spans="2:207" x14ac:dyDescent="0.25">
      <c r="C70" s="140">
        <v>42217</v>
      </c>
      <c r="D70" s="140">
        <f t="shared" si="2"/>
        <v>42247</v>
      </c>
      <c r="E70" s="52">
        <v>1147</v>
      </c>
      <c r="F70" s="174">
        <v>10.173327777288007</v>
      </c>
      <c r="G70" s="151">
        <v>24.259473930456014</v>
      </c>
      <c r="H70" s="151">
        <v>24.259473930456014</v>
      </c>
      <c r="I70" s="151">
        <v>24.259473930456014</v>
      </c>
      <c r="J70" s="151">
        <v>24.259473930456014</v>
      </c>
      <c r="K70" s="151">
        <v>24.259473930456014</v>
      </c>
      <c r="L70" s="151">
        <v>24.259473930456014</v>
      </c>
      <c r="M70" s="151">
        <v>24.259473930456014</v>
      </c>
      <c r="N70" s="151">
        <v>24.555321173510357</v>
      </c>
      <c r="O70" s="151">
        <v>24.555321173510357</v>
      </c>
      <c r="P70" s="151">
        <v>24.555321173510357</v>
      </c>
      <c r="Q70" s="151">
        <v>24.555321173510357</v>
      </c>
      <c r="R70" s="151">
        <v>24.555321173510357</v>
      </c>
      <c r="S70" s="151">
        <v>24.555321173510357</v>
      </c>
      <c r="T70" s="151">
        <v>24.555321173510357</v>
      </c>
      <c r="U70" s="151">
        <v>24.555321173510357</v>
      </c>
      <c r="V70" s="151">
        <v>24.555321173510357</v>
      </c>
      <c r="W70" s="151">
        <v>24.555321173510357</v>
      </c>
      <c r="X70" s="151">
        <v>24.555321173510357</v>
      </c>
      <c r="Y70" s="151">
        <v>24.555321173510357</v>
      </c>
      <c r="Z70" s="151">
        <v>19.670050343402309</v>
      </c>
      <c r="AA70" s="151">
        <v>19.670050343402309</v>
      </c>
      <c r="AB70" s="151">
        <v>19.670050343402309</v>
      </c>
      <c r="AC70" s="151">
        <v>19.670050343402309</v>
      </c>
      <c r="AD70" s="151">
        <v>19.670050343402309</v>
      </c>
      <c r="AE70" s="151">
        <v>19.670050343402309</v>
      </c>
      <c r="AF70" s="151">
        <v>19.670050343402309</v>
      </c>
      <c r="AG70" s="151">
        <v>19.670050343402309</v>
      </c>
      <c r="AH70" s="151">
        <v>19.670050343402309</v>
      </c>
      <c r="AI70" s="151">
        <v>19.670050343402309</v>
      </c>
      <c r="AJ70" s="151">
        <v>19.670050343402309</v>
      </c>
      <c r="AK70" s="151">
        <v>19.670050343402309</v>
      </c>
      <c r="AL70" s="151">
        <v>18.037929678707815</v>
      </c>
      <c r="AM70" s="151">
        <v>18.037929678707815</v>
      </c>
      <c r="AN70" s="151">
        <v>18.037929678707815</v>
      </c>
      <c r="AO70" s="210">
        <v>18.037929678707815</v>
      </c>
      <c r="AP70" s="262">
        <v>10.473636587636797</v>
      </c>
      <c r="AQ70" s="268">
        <f t="shared" si="135"/>
        <v>7.2276191072820399</v>
      </c>
      <c r="AR70" s="265">
        <f t="shared" ref="AR70:BW70" si="169">IFERROR(IF(AR$25-$C70&lt;0,0,VLOOKUP((ROUNDDOWN((AR$25-$C70)/365+1,0)),$C$8:$E$16,3,0))*$E66*$D$3,0)</f>
        <v>17.235091717364863</v>
      </c>
      <c r="AS70" s="265">
        <f t="shared" si="169"/>
        <v>17.235091717364863</v>
      </c>
      <c r="AT70" s="265">
        <f t="shared" si="169"/>
        <v>17.235091717364863</v>
      </c>
      <c r="AU70" s="265">
        <f t="shared" si="169"/>
        <v>17.235091717364863</v>
      </c>
      <c r="AV70" s="265">
        <f t="shared" si="169"/>
        <v>17.235091717364863</v>
      </c>
      <c r="AW70" s="265">
        <f t="shared" si="169"/>
        <v>17.235091717364863</v>
      </c>
      <c r="AX70" s="265">
        <f t="shared" si="169"/>
        <v>17.235091717364863</v>
      </c>
      <c r="AY70" s="265">
        <f t="shared" si="169"/>
        <v>20.52928362354649</v>
      </c>
      <c r="AZ70" s="265">
        <f t="shared" si="169"/>
        <v>20.52928362354649</v>
      </c>
      <c r="BA70" s="265">
        <f t="shared" si="169"/>
        <v>20.52928362354649</v>
      </c>
      <c r="BB70" s="265">
        <f t="shared" si="169"/>
        <v>20.52928362354649</v>
      </c>
      <c r="BC70" s="265">
        <f t="shared" si="169"/>
        <v>20.52928362354649</v>
      </c>
      <c r="BD70" s="265">
        <f t="shared" si="169"/>
        <v>20.52928362354649</v>
      </c>
      <c r="BE70" s="265">
        <f t="shared" si="169"/>
        <v>20.52928362354649</v>
      </c>
      <c r="BF70" s="265">
        <f t="shared" si="169"/>
        <v>20.52928362354649</v>
      </c>
      <c r="BG70" s="265">
        <f t="shared" si="169"/>
        <v>20.52928362354649</v>
      </c>
      <c r="BH70" s="265">
        <f t="shared" si="169"/>
        <v>20.52928362354649</v>
      </c>
      <c r="BI70" s="265">
        <f t="shared" si="169"/>
        <v>20.52928362354649</v>
      </c>
      <c r="BJ70" s="265">
        <f t="shared" si="169"/>
        <v>20.52928362354649</v>
      </c>
      <c r="BK70" s="265">
        <f t="shared" si="169"/>
        <v>19.052161956025778</v>
      </c>
      <c r="BL70" s="265">
        <f t="shared" si="169"/>
        <v>19.052161956025778</v>
      </c>
      <c r="BM70" s="265">
        <f t="shared" si="169"/>
        <v>19.052161956025778</v>
      </c>
      <c r="BN70" s="265">
        <f t="shared" si="169"/>
        <v>19.052161956025778</v>
      </c>
      <c r="BO70" s="269">
        <f t="shared" si="51"/>
        <v>11.062545651885936</v>
      </c>
      <c r="BP70" s="232">
        <f t="shared" si="169"/>
        <v>19.052161956025778</v>
      </c>
      <c r="BQ70" s="232">
        <f t="shared" si="169"/>
        <v>19.052161956025778</v>
      </c>
      <c r="BR70" s="232">
        <f t="shared" si="169"/>
        <v>19.052161956025778</v>
      </c>
      <c r="BS70" s="232">
        <f t="shared" si="169"/>
        <v>19.052161956025778</v>
      </c>
      <c r="BT70" s="232">
        <f t="shared" si="169"/>
        <v>19.052161956025778</v>
      </c>
      <c r="BU70" s="232">
        <f t="shared" si="169"/>
        <v>19.052161956025778</v>
      </c>
      <c r="BV70" s="232">
        <f t="shared" si="169"/>
        <v>19.052161956025778</v>
      </c>
      <c r="BW70" s="232">
        <f t="shared" si="169"/>
        <v>10.881362670921403</v>
      </c>
      <c r="BX70" s="232">
        <f t="shared" ref="BX70:DA70" si="170">IFERROR(IF(BX$25-$C70&lt;0,0,VLOOKUP((ROUNDDOWN((BX$25-$C70)/365+1,0)),$C$8:$E$16,3,0))*$E66*$D$3,0)</f>
        <v>10.881362670921403</v>
      </c>
      <c r="BY70" s="232">
        <f t="shared" si="170"/>
        <v>10.881362670921403</v>
      </c>
      <c r="BZ70" s="232">
        <f t="shared" si="170"/>
        <v>10.881362670921403</v>
      </c>
      <c r="CA70" s="232">
        <f t="shared" si="170"/>
        <v>10.881362670921403</v>
      </c>
      <c r="CB70" s="232">
        <f t="shared" si="170"/>
        <v>10.881362670921403</v>
      </c>
      <c r="CC70" s="232">
        <f t="shared" si="170"/>
        <v>10.881362670921403</v>
      </c>
      <c r="CD70" s="232">
        <f t="shared" si="170"/>
        <v>10.881362670921403</v>
      </c>
      <c r="CE70" s="232">
        <f t="shared" si="170"/>
        <v>10.881362670921403</v>
      </c>
      <c r="CF70" s="232">
        <f t="shared" si="170"/>
        <v>10.881362670921403</v>
      </c>
      <c r="CG70" s="232">
        <f t="shared" si="170"/>
        <v>10.881362670921403</v>
      </c>
      <c r="CH70" s="232">
        <f t="shared" si="170"/>
        <v>10.881362670921403</v>
      </c>
      <c r="CI70" s="232">
        <f t="shared" si="170"/>
        <v>2.713571780251895</v>
      </c>
      <c r="CJ70" s="232">
        <f t="shared" si="170"/>
        <v>2.713571780251895</v>
      </c>
      <c r="CK70" s="232">
        <f t="shared" si="170"/>
        <v>2.713571780251895</v>
      </c>
      <c r="CL70" s="232">
        <f t="shared" si="170"/>
        <v>2.713571780251895</v>
      </c>
      <c r="CM70" s="232">
        <f t="shared" si="170"/>
        <v>2.713571780251895</v>
      </c>
      <c r="CN70" s="232">
        <f t="shared" si="170"/>
        <v>2.713571780251895</v>
      </c>
      <c r="CO70" s="232">
        <f t="shared" si="170"/>
        <v>2.713571780251895</v>
      </c>
      <c r="CP70" s="232">
        <f t="shared" si="170"/>
        <v>2.713571780251895</v>
      </c>
      <c r="CQ70" s="232">
        <f t="shared" si="170"/>
        <v>2.713571780251895</v>
      </c>
      <c r="CR70" s="232">
        <f t="shared" si="170"/>
        <v>2.713571780251895</v>
      </c>
      <c r="CS70" s="232">
        <f t="shared" si="170"/>
        <v>2.713571780251895</v>
      </c>
      <c r="CT70" s="232">
        <f t="shared" si="170"/>
        <v>2.713571780251895</v>
      </c>
      <c r="CU70" s="232">
        <f t="shared" si="170"/>
        <v>0</v>
      </c>
      <c r="CV70" s="232">
        <f t="shared" si="170"/>
        <v>0</v>
      </c>
      <c r="CW70" s="232">
        <f t="shared" si="170"/>
        <v>0</v>
      </c>
      <c r="CX70" s="232">
        <f t="shared" si="170"/>
        <v>0</v>
      </c>
      <c r="CY70" s="232">
        <f t="shared" si="170"/>
        <v>0</v>
      </c>
      <c r="CZ70" s="232">
        <f t="shared" si="170"/>
        <v>0</v>
      </c>
      <c r="DA70" s="232">
        <f t="shared" si="170"/>
        <v>0</v>
      </c>
      <c r="DD70" s="325">
        <v>997.82718072289151</v>
      </c>
      <c r="DE70" s="151">
        <v>997.82718072289151</v>
      </c>
      <c r="DF70" s="151">
        <v>997.82718072289151</v>
      </c>
      <c r="DG70" s="151">
        <v>997.82718072289151</v>
      </c>
      <c r="DH70" s="151">
        <v>997.82718072289151</v>
      </c>
      <c r="DI70" s="151">
        <v>997.82718072289151</v>
      </c>
      <c r="DJ70" s="151">
        <v>997.82718072289151</v>
      </c>
      <c r="DK70" s="151">
        <v>997.82718072289151</v>
      </c>
      <c r="DL70" s="151">
        <v>1009.9958048780487</v>
      </c>
      <c r="DM70" s="151">
        <v>1009.9958048780487</v>
      </c>
      <c r="DN70" s="151">
        <v>1009.9958048780487</v>
      </c>
      <c r="DO70" s="151">
        <v>1009.9958048780487</v>
      </c>
      <c r="DP70" s="151">
        <v>1009.9958048780487</v>
      </c>
      <c r="DQ70" s="151">
        <v>1009.9958048780487</v>
      </c>
      <c r="DR70" s="151">
        <v>1009.9958048780487</v>
      </c>
      <c r="DS70" s="151">
        <v>1009.9958048780487</v>
      </c>
      <c r="DT70" s="151">
        <v>1009.9958048780487</v>
      </c>
      <c r="DU70" s="151">
        <v>1009.9958048780487</v>
      </c>
      <c r="DV70" s="151">
        <v>1009.9958048780487</v>
      </c>
      <c r="DW70" s="151">
        <v>1009.9958048780487</v>
      </c>
      <c r="DX70" s="151">
        <v>809.05756386554617</v>
      </c>
      <c r="DY70" s="151">
        <v>809.05756386554617</v>
      </c>
      <c r="DZ70" s="151">
        <v>809.05756386554617</v>
      </c>
      <c r="EA70" s="151">
        <v>809.05756386554617</v>
      </c>
      <c r="EB70" s="151">
        <v>809.05756386554617</v>
      </c>
      <c r="EC70" s="151">
        <v>809.05756386554617</v>
      </c>
      <c r="ED70" s="151">
        <v>809.05756386554617</v>
      </c>
      <c r="EE70" s="151">
        <v>809.05756386554617</v>
      </c>
      <c r="EF70" s="151">
        <v>809.05756386554617</v>
      </c>
      <c r="EG70" s="151">
        <v>809.05756386554617</v>
      </c>
      <c r="EH70" s="151">
        <v>809.05756386554617</v>
      </c>
      <c r="EI70" s="151">
        <v>809.05756386554617</v>
      </c>
      <c r="EJ70" s="151">
        <v>741.92608500000006</v>
      </c>
      <c r="EK70" s="151">
        <v>741.92608500000006</v>
      </c>
      <c r="EL70" s="151">
        <v>741.92608500000006</v>
      </c>
      <c r="EM70" s="151">
        <v>741.92608500000006</v>
      </c>
      <c r="EN70" s="326">
        <v>430.79579129032265</v>
      </c>
      <c r="EO70" s="325">
        <f t="shared" si="138"/>
        <v>275.54750601677421</v>
      </c>
      <c r="EP70" s="151">
        <f t="shared" ref="EP70:FU70" si="171">IFERROR(IF(EP$25-$C70&lt;0,0,VLOOKUP((ROUNDDOWN((EP$25-$C70)/365+1,0)),$C$8:$E$16,3,0))*$E66*$D$20,0)</f>
        <v>657.07482203999996</v>
      </c>
      <c r="EQ70" s="151">
        <f t="shared" si="171"/>
        <v>657.07482203999996</v>
      </c>
      <c r="ER70" s="151">
        <f t="shared" si="171"/>
        <v>657.07482203999996</v>
      </c>
      <c r="ES70" s="151">
        <f t="shared" si="171"/>
        <v>657.07482203999996</v>
      </c>
      <c r="ET70" s="151">
        <f t="shared" si="171"/>
        <v>657.07482203999996</v>
      </c>
      <c r="EU70" s="151">
        <f t="shared" si="171"/>
        <v>657.07482203999996</v>
      </c>
      <c r="EV70" s="151">
        <f t="shared" si="171"/>
        <v>657.07482203999996</v>
      </c>
      <c r="EW70" s="151">
        <f t="shared" si="171"/>
        <v>782.66339424</v>
      </c>
      <c r="EX70" s="151">
        <f t="shared" si="171"/>
        <v>782.66339424</v>
      </c>
      <c r="EY70" s="151">
        <f t="shared" si="171"/>
        <v>782.66339424</v>
      </c>
      <c r="EZ70" s="151">
        <f t="shared" si="171"/>
        <v>782.66339424</v>
      </c>
      <c r="FA70" s="151">
        <f t="shared" si="171"/>
        <v>782.66339424</v>
      </c>
      <c r="FB70" s="151">
        <f t="shared" si="171"/>
        <v>782.66339424</v>
      </c>
      <c r="FC70" s="151">
        <f t="shared" si="171"/>
        <v>782.66339424</v>
      </c>
      <c r="FD70" s="151">
        <f t="shared" si="171"/>
        <v>782.66339424</v>
      </c>
      <c r="FE70" s="151">
        <f t="shared" si="171"/>
        <v>782.66339424</v>
      </c>
      <c r="FF70" s="151">
        <f t="shared" si="171"/>
        <v>782.66339424</v>
      </c>
      <c r="FG70" s="151">
        <f t="shared" si="171"/>
        <v>782.66339424</v>
      </c>
      <c r="FH70" s="151">
        <f t="shared" si="171"/>
        <v>782.66339424</v>
      </c>
      <c r="FI70" s="151">
        <f t="shared" si="171"/>
        <v>726.34924908000005</v>
      </c>
      <c r="FJ70" s="151">
        <f t="shared" si="171"/>
        <v>726.34924908000005</v>
      </c>
      <c r="FK70" s="151">
        <f t="shared" si="171"/>
        <v>726.34924908000005</v>
      </c>
      <c r="FL70" s="151">
        <f t="shared" si="171"/>
        <v>726.34924908000005</v>
      </c>
      <c r="FM70" s="210">
        <f t="shared" si="171"/>
        <v>726.34924908000005</v>
      </c>
      <c r="FN70" s="151">
        <f t="shared" si="171"/>
        <v>726.34924908000005</v>
      </c>
      <c r="FO70" s="151">
        <f t="shared" si="171"/>
        <v>726.34924908000005</v>
      </c>
      <c r="FP70" s="151">
        <f t="shared" si="171"/>
        <v>726.34924908000005</v>
      </c>
      <c r="FQ70" s="151">
        <f t="shared" si="171"/>
        <v>726.34924908000005</v>
      </c>
      <c r="FR70" s="151">
        <f t="shared" si="171"/>
        <v>726.34924908000005</v>
      </c>
      <c r="FS70" s="151">
        <f t="shared" si="171"/>
        <v>726.34924908000005</v>
      </c>
      <c r="FT70" s="151">
        <f t="shared" si="171"/>
        <v>726.34924908000005</v>
      </c>
      <c r="FU70" s="151">
        <f t="shared" si="171"/>
        <v>414.84371292000003</v>
      </c>
      <c r="FV70" s="151">
        <f t="shared" ref="FV70:GY70" si="172">IFERROR(IF(FV$25-$C70&lt;0,0,VLOOKUP((ROUNDDOWN((FV$25-$C70)/365+1,0)),$C$8:$E$16,3,0))*$E66*$D$20,0)</f>
        <v>414.84371292000003</v>
      </c>
      <c r="FW70" s="151">
        <f t="shared" si="172"/>
        <v>414.84371292000003</v>
      </c>
      <c r="FX70" s="151">
        <f t="shared" si="172"/>
        <v>414.84371292000003</v>
      </c>
      <c r="FY70" s="151">
        <f t="shared" si="172"/>
        <v>414.84371292000003</v>
      </c>
      <c r="FZ70" s="151">
        <f t="shared" si="172"/>
        <v>414.84371292000003</v>
      </c>
      <c r="GA70" s="151">
        <f t="shared" si="172"/>
        <v>414.84371292000003</v>
      </c>
      <c r="GB70" s="151">
        <f t="shared" si="172"/>
        <v>414.84371292000003</v>
      </c>
      <c r="GC70" s="151">
        <f t="shared" si="172"/>
        <v>414.84371292000003</v>
      </c>
      <c r="GD70" s="151">
        <f t="shared" si="172"/>
        <v>414.84371292000003</v>
      </c>
      <c r="GE70" s="151">
        <f t="shared" si="172"/>
        <v>414.84371292000003</v>
      </c>
      <c r="GF70" s="151">
        <f t="shared" si="172"/>
        <v>414.84371292000003</v>
      </c>
      <c r="GG70" s="151">
        <f t="shared" si="172"/>
        <v>103.45286952000001</v>
      </c>
      <c r="GH70" s="151">
        <f t="shared" si="172"/>
        <v>103.45286952000001</v>
      </c>
      <c r="GI70" s="151">
        <f t="shared" si="172"/>
        <v>103.45286952000001</v>
      </c>
      <c r="GJ70" s="151">
        <f t="shared" si="172"/>
        <v>103.45286952000001</v>
      </c>
      <c r="GK70" s="151">
        <f t="shared" si="172"/>
        <v>103.45286952000001</v>
      </c>
      <c r="GL70" s="307">
        <f t="shared" si="172"/>
        <v>103.45286952000001</v>
      </c>
      <c r="GM70" s="151">
        <f t="shared" si="172"/>
        <v>103.45286952000001</v>
      </c>
      <c r="GN70" s="151">
        <f t="shared" si="172"/>
        <v>103.45286952000001</v>
      </c>
      <c r="GO70" s="151">
        <f t="shared" si="172"/>
        <v>103.45286952000001</v>
      </c>
      <c r="GP70" s="151">
        <f t="shared" si="172"/>
        <v>103.45286952000001</v>
      </c>
      <c r="GQ70" s="151">
        <f t="shared" si="172"/>
        <v>103.45286952000001</v>
      </c>
      <c r="GR70" s="151">
        <f t="shared" si="172"/>
        <v>103.45286952000001</v>
      </c>
      <c r="GS70" s="151">
        <f t="shared" si="172"/>
        <v>0</v>
      </c>
      <c r="GT70" s="151">
        <f t="shared" si="172"/>
        <v>0</v>
      </c>
      <c r="GU70" s="151">
        <f t="shared" si="172"/>
        <v>0</v>
      </c>
      <c r="GV70" s="151">
        <f t="shared" si="172"/>
        <v>0</v>
      </c>
      <c r="GW70" s="151">
        <f t="shared" si="172"/>
        <v>0</v>
      </c>
      <c r="GX70" s="151">
        <f t="shared" si="172"/>
        <v>0</v>
      </c>
      <c r="GY70" s="151">
        <f t="shared" si="172"/>
        <v>0</v>
      </c>
    </row>
    <row r="71" spans="2:207" x14ac:dyDescent="0.25">
      <c r="C71" s="140">
        <v>42248</v>
      </c>
      <c r="D71" s="140">
        <f t="shared" si="2"/>
        <v>42277</v>
      </c>
      <c r="E71" s="52">
        <v>779</v>
      </c>
      <c r="F71" s="174">
        <v>7.0350261493328379</v>
      </c>
      <c r="G71" s="151">
        <v>16.775831586870613</v>
      </c>
      <c r="H71" s="151">
        <v>16.775831586870613</v>
      </c>
      <c r="I71" s="151">
        <v>16.775831586870613</v>
      </c>
      <c r="J71" s="151">
        <v>16.775831586870613</v>
      </c>
      <c r="K71" s="151">
        <v>16.775831586870613</v>
      </c>
      <c r="L71" s="151">
        <v>16.775831586870613</v>
      </c>
      <c r="M71" s="151">
        <v>16.775831586870613</v>
      </c>
      <c r="N71" s="151">
        <v>16.775831586870613</v>
      </c>
      <c r="O71" s="151">
        <v>16.980414898905618</v>
      </c>
      <c r="P71" s="151">
        <v>16.980414898905618</v>
      </c>
      <c r="Q71" s="151">
        <v>16.980414898905618</v>
      </c>
      <c r="R71" s="151">
        <v>16.980414898905618</v>
      </c>
      <c r="S71" s="151">
        <v>16.980414898905618</v>
      </c>
      <c r="T71" s="151">
        <v>16.980414898905618</v>
      </c>
      <c r="U71" s="151">
        <v>16.980414898905618</v>
      </c>
      <c r="V71" s="151">
        <v>16.980414898905618</v>
      </c>
      <c r="W71" s="151">
        <v>16.980414898905618</v>
      </c>
      <c r="X71" s="151">
        <v>16.980414898905618</v>
      </c>
      <c r="Y71" s="151">
        <v>16.980414898905618</v>
      </c>
      <c r="Z71" s="151">
        <v>16.980414898905618</v>
      </c>
      <c r="AA71" s="151">
        <v>13.602168489396455</v>
      </c>
      <c r="AB71" s="151">
        <v>13.602168489396455</v>
      </c>
      <c r="AC71" s="151">
        <v>13.602168489396455</v>
      </c>
      <c r="AD71" s="151">
        <v>13.602168489396455</v>
      </c>
      <c r="AE71" s="151">
        <v>13.602168489396455</v>
      </c>
      <c r="AF71" s="151">
        <v>13.602168489396455</v>
      </c>
      <c r="AG71" s="151">
        <v>13.602168489396455</v>
      </c>
      <c r="AH71" s="151">
        <v>13.602168489396455</v>
      </c>
      <c r="AI71" s="151">
        <v>13.602168489396455</v>
      </c>
      <c r="AJ71" s="151">
        <v>13.602168489396455</v>
      </c>
      <c r="AK71" s="151">
        <v>13.602168489396455</v>
      </c>
      <c r="AL71" s="151">
        <v>13.602168489396455</v>
      </c>
      <c r="AM71" s="151">
        <v>12.473529777821087</v>
      </c>
      <c r="AN71" s="151">
        <v>12.473529777821087</v>
      </c>
      <c r="AO71" s="210">
        <v>12.473529777821087</v>
      </c>
      <c r="AP71" s="262">
        <v>7.2426947097025662</v>
      </c>
      <c r="AQ71" s="268">
        <f t="shared" si="135"/>
        <v>4.9980193826706136</v>
      </c>
      <c r="AR71" s="265">
        <f t="shared" ref="AR71:BW71" si="173">IFERROR(IF(AR$25-$C71&lt;0,0,VLOOKUP((ROUNDDOWN((AR$25-$C71)/365+1,0)),$C$8:$E$16,3,0))*$E67*$D$3,0)</f>
        <v>11.918353912522232</v>
      </c>
      <c r="AS71" s="265">
        <f t="shared" si="173"/>
        <v>11.918353912522232</v>
      </c>
      <c r="AT71" s="265">
        <f t="shared" si="173"/>
        <v>11.918353912522232</v>
      </c>
      <c r="AU71" s="265">
        <f t="shared" si="173"/>
        <v>11.918353912522232</v>
      </c>
      <c r="AV71" s="265">
        <f t="shared" si="173"/>
        <v>11.918353912522232</v>
      </c>
      <c r="AW71" s="265">
        <f t="shared" si="173"/>
        <v>11.918353912522232</v>
      </c>
      <c r="AX71" s="265">
        <f t="shared" si="173"/>
        <v>11.918353912522232</v>
      </c>
      <c r="AY71" s="265">
        <f t="shared" si="173"/>
        <v>11.918353912522232</v>
      </c>
      <c r="AZ71" s="265">
        <f t="shared" si="173"/>
        <v>14.196342659984591</v>
      </c>
      <c r="BA71" s="265">
        <f t="shared" si="173"/>
        <v>14.196342659984591</v>
      </c>
      <c r="BB71" s="265">
        <f t="shared" si="173"/>
        <v>14.196342659984591</v>
      </c>
      <c r="BC71" s="265">
        <f t="shared" si="173"/>
        <v>14.196342659984591</v>
      </c>
      <c r="BD71" s="265">
        <f t="shared" si="173"/>
        <v>14.196342659984591</v>
      </c>
      <c r="BE71" s="265">
        <f t="shared" si="173"/>
        <v>14.196342659984591</v>
      </c>
      <c r="BF71" s="265">
        <f t="shared" si="173"/>
        <v>14.196342659984591</v>
      </c>
      <c r="BG71" s="265">
        <f t="shared" si="173"/>
        <v>14.196342659984591</v>
      </c>
      <c r="BH71" s="265">
        <f t="shared" si="173"/>
        <v>14.196342659984591</v>
      </c>
      <c r="BI71" s="265">
        <f t="shared" si="173"/>
        <v>14.196342659984591</v>
      </c>
      <c r="BJ71" s="265">
        <f t="shared" si="173"/>
        <v>14.196342659984591</v>
      </c>
      <c r="BK71" s="265">
        <f t="shared" si="173"/>
        <v>14.196342659984591</v>
      </c>
      <c r="BL71" s="265">
        <f t="shared" si="173"/>
        <v>13.174888344912427</v>
      </c>
      <c r="BM71" s="265">
        <f t="shared" si="173"/>
        <v>13.174888344912427</v>
      </c>
      <c r="BN71" s="265">
        <f t="shared" si="173"/>
        <v>13.174888344912427</v>
      </c>
      <c r="BO71" s="269">
        <f t="shared" si="51"/>
        <v>7.6499351680136671</v>
      </c>
      <c r="BP71" s="232">
        <f t="shared" si="173"/>
        <v>13.174888344912427</v>
      </c>
      <c r="BQ71" s="232">
        <f t="shared" si="173"/>
        <v>13.174888344912427</v>
      </c>
      <c r="BR71" s="232">
        <f t="shared" si="173"/>
        <v>13.174888344912427</v>
      </c>
      <c r="BS71" s="232">
        <f t="shared" si="173"/>
        <v>13.174888344912427</v>
      </c>
      <c r="BT71" s="232">
        <f t="shared" si="173"/>
        <v>13.174888344912427</v>
      </c>
      <c r="BU71" s="232">
        <f t="shared" si="173"/>
        <v>13.174888344912427</v>
      </c>
      <c r="BV71" s="232">
        <f t="shared" si="173"/>
        <v>13.174888344912427</v>
      </c>
      <c r="BW71" s="232">
        <f t="shared" si="173"/>
        <v>13.174888344912427</v>
      </c>
      <c r="BX71" s="232">
        <f t="shared" ref="BX71:DA71" si="174">IFERROR(IF(BX$25-$C71&lt;0,0,VLOOKUP((ROUNDDOWN((BX$25-$C71)/365+1,0)),$C$8:$E$16,3,0))*$E67*$D$3,0)</f>
        <v>7.5246441091975766</v>
      </c>
      <c r="BY71" s="232">
        <f t="shared" si="174"/>
        <v>7.5246441091975766</v>
      </c>
      <c r="BZ71" s="232">
        <f t="shared" si="174"/>
        <v>7.5246441091975766</v>
      </c>
      <c r="CA71" s="232">
        <f t="shared" si="174"/>
        <v>7.5246441091975766</v>
      </c>
      <c r="CB71" s="232">
        <f t="shared" si="174"/>
        <v>7.5246441091975766</v>
      </c>
      <c r="CC71" s="232">
        <f t="shared" si="174"/>
        <v>7.5246441091975766</v>
      </c>
      <c r="CD71" s="232">
        <f t="shared" si="174"/>
        <v>7.5246441091975766</v>
      </c>
      <c r="CE71" s="232">
        <f t="shared" si="174"/>
        <v>7.5246441091975766</v>
      </c>
      <c r="CF71" s="232">
        <f t="shared" si="174"/>
        <v>7.5246441091975766</v>
      </c>
      <c r="CG71" s="232">
        <f t="shared" si="174"/>
        <v>7.5246441091975766</v>
      </c>
      <c r="CH71" s="232">
        <f t="shared" si="174"/>
        <v>7.5246441091975766</v>
      </c>
      <c r="CI71" s="232">
        <f t="shared" si="174"/>
        <v>7.5246441091975766</v>
      </c>
      <c r="CJ71" s="232">
        <f t="shared" si="174"/>
        <v>1.8764802285032385</v>
      </c>
      <c r="CK71" s="232">
        <f t="shared" si="174"/>
        <v>1.8764802285032385</v>
      </c>
      <c r="CL71" s="232">
        <f t="shared" si="174"/>
        <v>1.8764802285032385</v>
      </c>
      <c r="CM71" s="232">
        <f t="shared" si="174"/>
        <v>1.8764802285032385</v>
      </c>
      <c r="CN71" s="232">
        <f t="shared" si="174"/>
        <v>1.8764802285032385</v>
      </c>
      <c r="CO71" s="232">
        <f t="shared" si="174"/>
        <v>1.8764802285032385</v>
      </c>
      <c r="CP71" s="232">
        <f t="shared" si="174"/>
        <v>1.8764802285032385</v>
      </c>
      <c r="CQ71" s="232">
        <f t="shared" si="174"/>
        <v>1.8764802285032385</v>
      </c>
      <c r="CR71" s="232">
        <f t="shared" si="174"/>
        <v>1.8764802285032385</v>
      </c>
      <c r="CS71" s="232">
        <f t="shared" si="174"/>
        <v>1.8764802285032385</v>
      </c>
      <c r="CT71" s="232">
        <f t="shared" si="174"/>
        <v>1.8764802285032385</v>
      </c>
      <c r="CU71" s="232">
        <f t="shared" si="174"/>
        <v>1.8764802285032385</v>
      </c>
      <c r="CV71" s="232">
        <f t="shared" si="174"/>
        <v>0</v>
      </c>
      <c r="CW71" s="232">
        <f t="shared" si="174"/>
        <v>0</v>
      </c>
      <c r="CX71" s="232">
        <f t="shared" si="174"/>
        <v>0</v>
      </c>
      <c r="CY71" s="232">
        <f t="shared" si="174"/>
        <v>0</v>
      </c>
      <c r="CZ71" s="232">
        <f t="shared" si="174"/>
        <v>0</v>
      </c>
      <c r="DA71" s="232">
        <f t="shared" si="174"/>
        <v>0</v>
      </c>
      <c r="DD71" s="325">
        <v>690.01416867469879</v>
      </c>
      <c r="DE71" s="151">
        <v>690.01416867469879</v>
      </c>
      <c r="DF71" s="151">
        <v>690.01416867469879</v>
      </c>
      <c r="DG71" s="151">
        <v>690.01416867469879</v>
      </c>
      <c r="DH71" s="151">
        <v>690.01416867469879</v>
      </c>
      <c r="DI71" s="151">
        <v>690.01416867469879</v>
      </c>
      <c r="DJ71" s="151">
        <v>690.01416867469879</v>
      </c>
      <c r="DK71" s="151">
        <v>690.01416867469879</v>
      </c>
      <c r="DL71" s="151">
        <v>690.01416867469879</v>
      </c>
      <c r="DM71" s="151">
        <v>698.42897560975609</v>
      </c>
      <c r="DN71" s="151">
        <v>698.42897560975609</v>
      </c>
      <c r="DO71" s="151">
        <v>698.42897560975609</v>
      </c>
      <c r="DP71" s="151">
        <v>698.42897560975609</v>
      </c>
      <c r="DQ71" s="151">
        <v>698.42897560975609</v>
      </c>
      <c r="DR71" s="151">
        <v>698.42897560975609</v>
      </c>
      <c r="DS71" s="151">
        <v>698.42897560975609</v>
      </c>
      <c r="DT71" s="151">
        <v>698.42897560975609</v>
      </c>
      <c r="DU71" s="151">
        <v>698.42897560975609</v>
      </c>
      <c r="DV71" s="151">
        <v>698.42897560975609</v>
      </c>
      <c r="DW71" s="151">
        <v>698.42897560975609</v>
      </c>
      <c r="DX71" s="151">
        <v>698.42897560975609</v>
      </c>
      <c r="DY71" s="151">
        <v>559.47682436974787</v>
      </c>
      <c r="DZ71" s="151">
        <v>559.47682436974787</v>
      </c>
      <c r="EA71" s="151">
        <v>559.47682436974787</v>
      </c>
      <c r="EB71" s="151">
        <v>559.47682436974787</v>
      </c>
      <c r="EC71" s="151">
        <v>559.47682436974787</v>
      </c>
      <c r="ED71" s="151">
        <v>559.47682436974787</v>
      </c>
      <c r="EE71" s="151">
        <v>559.47682436974787</v>
      </c>
      <c r="EF71" s="151">
        <v>559.47682436974787</v>
      </c>
      <c r="EG71" s="151">
        <v>559.47682436974787</v>
      </c>
      <c r="EH71" s="151">
        <v>559.47682436974787</v>
      </c>
      <c r="EI71" s="151">
        <v>559.47682436974787</v>
      </c>
      <c r="EJ71" s="151">
        <v>559.47682436974787</v>
      </c>
      <c r="EK71" s="151">
        <v>513.05428500000005</v>
      </c>
      <c r="EL71" s="151">
        <v>513.05428500000005</v>
      </c>
      <c r="EM71" s="151">
        <v>513.05428500000005</v>
      </c>
      <c r="EN71" s="326">
        <v>297.90248806451621</v>
      </c>
      <c r="EO71" s="325">
        <f t="shared" si="138"/>
        <v>190.5457046748387</v>
      </c>
      <c r="EP71" s="151">
        <f t="shared" ref="EP71:FU71" si="175">IFERROR(IF(EP$25-$C71&lt;0,0,VLOOKUP((ROUNDDOWN((EP$25-$C71)/365+1,0)),$C$8:$E$16,3,0))*$E67*$D$20,0)</f>
        <v>454.37821883999999</v>
      </c>
      <c r="EQ71" s="151">
        <f t="shared" si="175"/>
        <v>454.37821883999999</v>
      </c>
      <c r="ER71" s="151">
        <f t="shared" si="175"/>
        <v>454.37821883999999</v>
      </c>
      <c r="ES71" s="151">
        <f t="shared" si="175"/>
        <v>454.37821883999999</v>
      </c>
      <c r="ET71" s="151">
        <f t="shared" si="175"/>
        <v>454.37821883999999</v>
      </c>
      <c r="EU71" s="151">
        <f t="shared" si="175"/>
        <v>454.37821883999999</v>
      </c>
      <c r="EV71" s="151">
        <f t="shared" si="175"/>
        <v>454.37821883999999</v>
      </c>
      <c r="EW71" s="151">
        <f t="shared" si="175"/>
        <v>454.37821883999999</v>
      </c>
      <c r="EX71" s="151">
        <f t="shared" si="175"/>
        <v>541.22481504000007</v>
      </c>
      <c r="EY71" s="151">
        <f t="shared" si="175"/>
        <v>541.22481504000007</v>
      </c>
      <c r="EZ71" s="151">
        <f t="shared" si="175"/>
        <v>541.22481504000007</v>
      </c>
      <c r="FA71" s="151">
        <f t="shared" si="175"/>
        <v>541.22481504000007</v>
      </c>
      <c r="FB71" s="151">
        <f t="shared" si="175"/>
        <v>541.22481504000007</v>
      </c>
      <c r="FC71" s="151">
        <f t="shared" si="175"/>
        <v>541.22481504000007</v>
      </c>
      <c r="FD71" s="151">
        <f t="shared" si="175"/>
        <v>541.22481504000007</v>
      </c>
      <c r="FE71" s="151">
        <f t="shared" si="175"/>
        <v>541.22481504000007</v>
      </c>
      <c r="FF71" s="151">
        <f t="shared" si="175"/>
        <v>541.22481504000007</v>
      </c>
      <c r="FG71" s="151">
        <f t="shared" si="175"/>
        <v>541.22481504000007</v>
      </c>
      <c r="FH71" s="151">
        <f t="shared" si="175"/>
        <v>541.22481504000007</v>
      </c>
      <c r="FI71" s="151">
        <f t="shared" si="175"/>
        <v>541.22481504000007</v>
      </c>
      <c r="FJ71" s="151">
        <f t="shared" si="175"/>
        <v>502.28264267999998</v>
      </c>
      <c r="FK71" s="151">
        <f t="shared" si="175"/>
        <v>502.28264267999998</v>
      </c>
      <c r="FL71" s="151">
        <f t="shared" si="175"/>
        <v>502.28264267999998</v>
      </c>
      <c r="FM71" s="210">
        <f t="shared" si="175"/>
        <v>502.28264267999998</v>
      </c>
      <c r="FN71" s="151">
        <f t="shared" si="175"/>
        <v>502.28264267999998</v>
      </c>
      <c r="FO71" s="151">
        <f t="shared" si="175"/>
        <v>502.28264267999998</v>
      </c>
      <c r="FP71" s="151">
        <f t="shared" si="175"/>
        <v>502.28264267999998</v>
      </c>
      <c r="FQ71" s="151">
        <f t="shared" si="175"/>
        <v>502.28264267999998</v>
      </c>
      <c r="FR71" s="151">
        <f t="shared" si="175"/>
        <v>502.28264267999998</v>
      </c>
      <c r="FS71" s="151">
        <f t="shared" si="175"/>
        <v>502.28264267999998</v>
      </c>
      <c r="FT71" s="151">
        <f t="shared" si="175"/>
        <v>502.28264267999998</v>
      </c>
      <c r="FU71" s="151">
        <f t="shared" si="175"/>
        <v>502.28264267999998</v>
      </c>
      <c r="FV71" s="151">
        <f t="shared" ref="FV71:GY71" si="176">IFERROR(IF(FV$25-$C71&lt;0,0,VLOOKUP((ROUNDDOWN((FV$25-$C71)/365+1,0)),$C$8:$E$16,3,0))*$E67*$D$20,0)</f>
        <v>286.87135932000001</v>
      </c>
      <c r="FW71" s="151">
        <f t="shared" si="176"/>
        <v>286.87135932000001</v>
      </c>
      <c r="FX71" s="151">
        <f t="shared" si="176"/>
        <v>286.87135932000001</v>
      </c>
      <c r="FY71" s="151">
        <f t="shared" si="176"/>
        <v>286.87135932000001</v>
      </c>
      <c r="FZ71" s="151">
        <f t="shared" si="176"/>
        <v>286.87135932000001</v>
      </c>
      <c r="GA71" s="151">
        <f t="shared" si="176"/>
        <v>286.87135932000001</v>
      </c>
      <c r="GB71" s="151">
        <f t="shared" si="176"/>
        <v>286.87135932000001</v>
      </c>
      <c r="GC71" s="151">
        <f t="shared" si="176"/>
        <v>286.87135932000001</v>
      </c>
      <c r="GD71" s="151">
        <f t="shared" si="176"/>
        <v>286.87135932000001</v>
      </c>
      <c r="GE71" s="151">
        <f t="shared" si="176"/>
        <v>286.87135932000001</v>
      </c>
      <c r="GF71" s="151">
        <f t="shared" si="176"/>
        <v>286.87135932000001</v>
      </c>
      <c r="GG71" s="151">
        <f t="shared" si="176"/>
        <v>286.87135932000001</v>
      </c>
      <c r="GH71" s="151">
        <f t="shared" si="176"/>
        <v>71.539387919999996</v>
      </c>
      <c r="GI71" s="151">
        <f t="shared" si="176"/>
        <v>71.539387919999996</v>
      </c>
      <c r="GJ71" s="151">
        <f t="shared" si="176"/>
        <v>71.539387919999996</v>
      </c>
      <c r="GK71" s="151">
        <f t="shared" si="176"/>
        <v>71.539387919999996</v>
      </c>
      <c r="GL71" s="307">
        <f t="shared" si="176"/>
        <v>71.539387919999996</v>
      </c>
      <c r="GM71" s="151">
        <f t="shared" si="176"/>
        <v>71.539387919999996</v>
      </c>
      <c r="GN71" s="151">
        <f t="shared" si="176"/>
        <v>71.539387919999996</v>
      </c>
      <c r="GO71" s="151">
        <f t="shared" si="176"/>
        <v>71.539387919999996</v>
      </c>
      <c r="GP71" s="151">
        <f t="shared" si="176"/>
        <v>71.539387919999996</v>
      </c>
      <c r="GQ71" s="151">
        <f t="shared" si="176"/>
        <v>71.539387919999996</v>
      </c>
      <c r="GR71" s="151">
        <f t="shared" si="176"/>
        <v>71.539387919999996</v>
      </c>
      <c r="GS71" s="151">
        <f t="shared" si="176"/>
        <v>71.539387919999996</v>
      </c>
      <c r="GT71" s="151">
        <f t="shared" si="176"/>
        <v>0</v>
      </c>
      <c r="GU71" s="151">
        <f t="shared" si="176"/>
        <v>0</v>
      </c>
      <c r="GV71" s="151">
        <f t="shared" si="176"/>
        <v>0</v>
      </c>
      <c r="GW71" s="151">
        <f t="shared" si="176"/>
        <v>0</v>
      </c>
      <c r="GX71" s="151">
        <f t="shared" si="176"/>
        <v>0</v>
      </c>
      <c r="GY71" s="151">
        <f t="shared" si="176"/>
        <v>0</v>
      </c>
    </row>
    <row r="72" spans="2:207" x14ac:dyDescent="0.25">
      <c r="C72" s="140">
        <v>42278</v>
      </c>
      <c r="D72" s="140">
        <f t="shared" si="2"/>
        <v>42308</v>
      </c>
      <c r="E72" s="52">
        <v>587</v>
      </c>
      <c r="F72" s="174">
        <v>4.2541422067836736</v>
      </c>
      <c r="G72" s="151">
        <v>10.144492954637991</v>
      </c>
      <c r="H72" s="151">
        <v>10.144492954637991</v>
      </c>
      <c r="I72" s="151">
        <v>10.144492954637991</v>
      </c>
      <c r="J72" s="151">
        <v>10.144492954637991</v>
      </c>
      <c r="K72" s="151">
        <v>10.144492954637991</v>
      </c>
      <c r="L72" s="151">
        <v>10.144492954637991</v>
      </c>
      <c r="M72" s="151">
        <v>10.144492954637991</v>
      </c>
      <c r="N72" s="151">
        <v>10.144492954637991</v>
      </c>
      <c r="O72" s="151">
        <v>10.144492954637991</v>
      </c>
      <c r="P72" s="151">
        <v>10.268206283353088</v>
      </c>
      <c r="Q72" s="151">
        <v>10.268206283353088</v>
      </c>
      <c r="R72" s="151">
        <v>10.268206283353088</v>
      </c>
      <c r="S72" s="151">
        <v>10.268206283353088</v>
      </c>
      <c r="T72" s="151">
        <v>10.268206283353088</v>
      </c>
      <c r="U72" s="151">
        <v>10.268206283353088</v>
      </c>
      <c r="V72" s="151">
        <v>10.268206283353088</v>
      </c>
      <c r="W72" s="151">
        <v>10.268206283353088</v>
      </c>
      <c r="X72" s="151">
        <v>10.268206283353088</v>
      </c>
      <c r="Y72" s="151">
        <v>10.268206283353088</v>
      </c>
      <c r="Z72" s="151">
        <v>10.268206283353088</v>
      </c>
      <c r="AA72" s="151">
        <v>10.268206283353088</v>
      </c>
      <c r="AB72" s="151">
        <v>8.2253509576523793</v>
      </c>
      <c r="AC72" s="151">
        <v>8.2253509576523793</v>
      </c>
      <c r="AD72" s="151">
        <v>8.2253509576523793</v>
      </c>
      <c r="AE72" s="151">
        <v>8.2253509576523793</v>
      </c>
      <c r="AF72" s="151">
        <v>8.2253509576523793</v>
      </c>
      <c r="AG72" s="151">
        <v>8.2253509576523793</v>
      </c>
      <c r="AH72" s="151">
        <v>8.2253509576523793</v>
      </c>
      <c r="AI72" s="151">
        <v>8.2253509576523793</v>
      </c>
      <c r="AJ72" s="151">
        <v>8.2253509576523793</v>
      </c>
      <c r="AK72" s="151">
        <v>8.2253509576523793</v>
      </c>
      <c r="AL72" s="151">
        <v>8.2253509576523793</v>
      </c>
      <c r="AM72" s="151">
        <v>8.2253509576523793</v>
      </c>
      <c r="AN72" s="151">
        <v>7.54285319897979</v>
      </c>
      <c r="AO72" s="210">
        <v>7.54285319897979</v>
      </c>
      <c r="AP72" s="262">
        <v>4.3797212123108453</v>
      </c>
      <c r="AQ72" s="268">
        <f t="shared" si="135"/>
        <v>3.0223462933621557</v>
      </c>
      <c r="AR72" s="265">
        <f t="shared" ref="AR72:BW72" si="177">IFERROR(IF(AR$25-$C72&lt;0,0,VLOOKUP((ROUNDDOWN((AR$25-$C72)/365+1,0)),$C$8:$E$16,3,0))*$E68*$D$3,0)</f>
        <v>7.2071334687866786</v>
      </c>
      <c r="AS72" s="265">
        <f t="shared" si="177"/>
        <v>7.2071334687866786</v>
      </c>
      <c r="AT72" s="265">
        <f t="shared" si="177"/>
        <v>7.2071334687866786</v>
      </c>
      <c r="AU72" s="265">
        <f t="shared" si="177"/>
        <v>7.2071334687866786</v>
      </c>
      <c r="AV72" s="265">
        <f t="shared" si="177"/>
        <v>7.2071334687866786</v>
      </c>
      <c r="AW72" s="265">
        <f t="shared" si="177"/>
        <v>7.2071334687866786</v>
      </c>
      <c r="AX72" s="265">
        <f t="shared" si="177"/>
        <v>7.2071334687866786</v>
      </c>
      <c r="AY72" s="265">
        <f t="shared" si="177"/>
        <v>7.2071334687866786</v>
      </c>
      <c r="AZ72" s="265">
        <f t="shared" si="177"/>
        <v>7.2071334687866786</v>
      </c>
      <c r="BA72" s="265">
        <f t="shared" si="177"/>
        <v>8.5846533061616856</v>
      </c>
      <c r="BB72" s="265">
        <f t="shared" si="177"/>
        <v>8.5846533061616856</v>
      </c>
      <c r="BC72" s="265">
        <f t="shared" si="177"/>
        <v>8.5846533061616856</v>
      </c>
      <c r="BD72" s="265">
        <f t="shared" si="177"/>
        <v>8.5846533061616856</v>
      </c>
      <c r="BE72" s="265">
        <f t="shared" si="177"/>
        <v>8.5846533061616856</v>
      </c>
      <c r="BF72" s="265">
        <f t="shared" si="177"/>
        <v>8.5846533061616856</v>
      </c>
      <c r="BG72" s="265">
        <f t="shared" si="177"/>
        <v>8.5846533061616856</v>
      </c>
      <c r="BH72" s="265">
        <f t="shared" si="177"/>
        <v>8.5846533061616856</v>
      </c>
      <c r="BI72" s="265">
        <f t="shared" si="177"/>
        <v>8.5846533061616856</v>
      </c>
      <c r="BJ72" s="265">
        <f t="shared" si="177"/>
        <v>8.5846533061616856</v>
      </c>
      <c r="BK72" s="265">
        <f t="shared" si="177"/>
        <v>8.5846533061616856</v>
      </c>
      <c r="BL72" s="265">
        <f t="shared" si="177"/>
        <v>8.5846533061616856</v>
      </c>
      <c r="BM72" s="265">
        <f t="shared" si="177"/>
        <v>7.9669708950647635</v>
      </c>
      <c r="BN72" s="265">
        <f t="shared" si="177"/>
        <v>7.9669708950647635</v>
      </c>
      <c r="BO72" s="269">
        <f t="shared" si="51"/>
        <v>4.6259831003601848</v>
      </c>
      <c r="BP72" s="232">
        <f t="shared" si="177"/>
        <v>7.9669708950647635</v>
      </c>
      <c r="BQ72" s="232">
        <f t="shared" si="177"/>
        <v>7.9669708950647635</v>
      </c>
      <c r="BR72" s="232">
        <f t="shared" si="177"/>
        <v>7.9669708950647635</v>
      </c>
      <c r="BS72" s="232">
        <f t="shared" si="177"/>
        <v>7.9669708950647635</v>
      </c>
      <c r="BT72" s="232">
        <f t="shared" si="177"/>
        <v>7.9669708950647635</v>
      </c>
      <c r="BU72" s="232">
        <f t="shared" si="177"/>
        <v>7.9669708950647635</v>
      </c>
      <c r="BV72" s="232">
        <f t="shared" si="177"/>
        <v>7.9669708950647635</v>
      </c>
      <c r="BW72" s="232">
        <f t="shared" si="177"/>
        <v>7.9669708950647635</v>
      </c>
      <c r="BX72" s="232">
        <f t="shared" ref="BX72:DA72" si="178">IFERROR(IF(BX$25-$C72&lt;0,0,VLOOKUP((ROUNDDOWN((BX$25-$C72)/365+1,0)),$C$8:$E$16,3,0))*$E68*$D$3,0)</f>
        <v>7.9669708950647635</v>
      </c>
      <c r="BY72" s="232">
        <f t="shared" si="178"/>
        <v>4.5502184947811859</v>
      </c>
      <c r="BZ72" s="232">
        <f t="shared" si="178"/>
        <v>4.5502184947811859</v>
      </c>
      <c r="CA72" s="232">
        <f t="shared" si="178"/>
        <v>4.5502184947811859</v>
      </c>
      <c r="CB72" s="232">
        <f t="shared" si="178"/>
        <v>4.5502184947811859</v>
      </c>
      <c r="CC72" s="232">
        <f t="shared" si="178"/>
        <v>4.5502184947811859</v>
      </c>
      <c r="CD72" s="232">
        <f t="shared" si="178"/>
        <v>4.5502184947811859</v>
      </c>
      <c r="CE72" s="232">
        <f t="shared" si="178"/>
        <v>4.5502184947811859</v>
      </c>
      <c r="CF72" s="232">
        <f t="shared" si="178"/>
        <v>4.5502184947811859</v>
      </c>
      <c r="CG72" s="232">
        <f t="shared" si="178"/>
        <v>4.5502184947811859</v>
      </c>
      <c r="CH72" s="232">
        <f t="shared" si="178"/>
        <v>4.5502184947811859</v>
      </c>
      <c r="CI72" s="232">
        <f t="shared" si="178"/>
        <v>4.5502184947811859</v>
      </c>
      <c r="CJ72" s="232">
        <f t="shared" si="178"/>
        <v>4.5502184947811859</v>
      </c>
      <c r="CK72" s="232">
        <f t="shared" si="178"/>
        <v>1.1347241034815123</v>
      </c>
      <c r="CL72" s="232">
        <f t="shared" si="178"/>
        <v>1.1347241034815123</v>
      </c>
      <c r="CM72" s="232">
        <f t="shared" si="178"/>
        <v>1.1347241034815123</v>
      </c>
      <c r="CN72" s="232">
        <f t="shared" si="178"/>
        <v>1.1347241034815123</v>
      </c>
      <c r="CO72" s="232">
        <f t="shared" si="178"/>
        <v>1.1347241034815123</v>
      </c>
      <c r="CP72" s="232">
        <f t="shared" si="178"/>
        <v>1.1347241034815123</v>
      </c>
      <c r="CQ72" s="232">
        <f t="shared" si="178"/>
        <v>1.1347241034815123</v>
      </c>
      <c r="CR72" s="232">
        <f t="shared" si="178"/>
        <v>1.1347241034815123</v>
      </c>
      <c r="CS72" s="232">
        <f t="shared" si="178"/>
        <v>1.1347241034815123</v>
      </c>
      <c r="CT72" s="232">
        <f t="shared" si="178"/>
        <v>1.1347241034815123</v>
      </c>
      <c r="CU72" s="232">
        <f t="shared" si="178"/>
        <v>1.1347241034815123</v>
      </c>
      <c r="CV72" s="232">
        <f t="shared" si="178"/>
        <v>1.1347241034815123</v>
      </c>
      <c r="CW72" s="232">
        <f t="shared" si="178"/>
        <v>0</v>
      </c>
      <c r="CX72" s="232">
        <f t="shared" si="178"/>
        <v>0</v>
      </c>
      <c r="CY72" s="232">
        <f t="shared" si="178"/>
        <v>0</v>
      </c>
      <c r="CZ72" s="232">
        <f t="shared" si="178"/>
        <v>0</v>
      </c>
      <c r="DA72" s="232">
        <f t="shared" si="178"/>
        <v>0</v>
      </c>
      <c r="DD72" s="325">
        <v>417.25763855421684</v>
      </c>
      <c r="DE72" s="151">
        <v>417.25763855421684</v>
      </c>
      <c r="DF72" s="151">
        <v>417.25763855421684</v>
      </c>
      <c r="DG72" s="151">
        <v>417.25763855421684</v>
      </c>
      <c r="DH72" s="151">
        <v>417.25763855421684</v>
      </c>
      <c r="DI72" s="151">
        <v>417.25763855421684</v>
      </c>
      <c r="DJ72" s="151">
        <v>417.25763855421684</v>
      </c>
      <c r="DK72" s="151">
        <v>417.25763855421684</v>
      </c>
      <c r="DL72" s="151">
        <v>417.25763855421684</v>
      </c>
      <c r="DM72" s="151">
        <v>417.25763855421684</v>
      </c>
      <c r="DN72" s="151">
        <v>422.3461463414634</v>
      </c>
      <c r="DO72" s="151">
        <v>422.3461463414634</v>
      </c>
      <c r="DP72" s="151">
        <v>422.3461463414634</v>
      </c>
      <c r="DQ72" s="151">
        <v>422.3461463414634</v>
      </c>
      <c r="DR72" s="151">
        <v>422.3461463414634</v>
      </c>
      <c r="DS72" s="151">
        <v>422.3461463414634</v>
      </c>
      <c r="DT72" s="151">
        <v>422.3461463414634</v>
      </c>
      <c r="DU72" s="151">
        <v>422.3461463414634</v>
      </c>
      <c r="DV72" s="151">
        <v>422.3461463414634</v>
      </c>
      <c r="DW72" s="151">
        <v>422.3461463414634</v>
      </c>
      <c r="DX72" s="151">
        <v>422.3461463414634</v>
      </c>
      <c r="DY72" s="151">
        <v>422.3461463414634</v>
      </c>
      <c r="DZ72" s="151">
        <v>338.32055798319328</v>
      </c>
      <c r="EA72" s="151">
        <v>338.32055798319328</v>
      </c>
      <c r="EB72" s="151">
        <v>338.32055798319328</v>
      </c>
      <c r="EC72" s="151">
        <v>338.32055798319328</v>
      </c>
      <c r="ED72" s="151">
        <v>338.32055798319328</v>
      </c>
      <c r="EE72" s="151">
        <v>338.32055798319328</v>
      </c>
      <c r="EF72" s="151">
        <v>338.32055798319328</v>
      </c>
      <c r="EG72" s="151">
        <v>338.32055798319328</v>
      </c>
      <c r="EH72" s="151">
        <v>338.32055798319328</v>
      </c>
      <c r="EI72" s="151">
        <v>338.32055798319328</v>
      </c>
      <c r="EJ72" s="151">
        <v>338.32055798319328</v>
      </c>
      <c r="EK72" s="151">
        <v>338.32055798319328</v>
      </c>
      <c r="EL72" s="151">
        <v>310.24844000000002</v>
      </c>
      <c r="EM72" s="151">
        <v>310.24844000000002</v>
      </c>
      <c r="EN72" s="326">
        <v>180.14425548387098</v>
      </c>
      <c r="EO72" s="325">
        <f t="shared" si="138"/>
        <v>115.22466404129032</v>
      </c>
      <c r="EP72" s="151">
        <f t="shared" ref="EP72:FU72" si="179">IFERROR(IF(EP$25-$C72&lt;0,0,VLOOKUP((ROUNDDOWN((EP$25-$C72)/365+1,0)),$C$8:$E$16,3,0))*$E68*$D$20,0)</f>
        <v>274.76650655999998</v>
      </c>
      <c r="EQ72" s="151">
        <f t="shared" si="179"/>
        <v>274.76650655999998</v>
      </c>
      <c r="ER72" s="151">
        <f t="shared" si="179"/>
        <v>274.76650655999998</v>
      </c>
      <c r="ES72" s="151">
        <f t="shared" si="179"/>
        <v>274.76650655999998</v>
      </c>
      <c r="ET72" s="151">
        <f t="shared" si="179"/>
        <v>274.76650655999998</v>
      </c>
      <c r="EU72" s="151">
        <f t="shared" si="179"/>
        <v>274.76650655999998</v>
      </c>
      <c r="EV72" s="151">
        <f t="shared" si="179"/>
        <v>274.76650655999998</v>
      </c>
      <c r="EW72" s="151">
        <f t="shared" si="179"/>
        <v>274.76650655999998</v>
      </c>
      <c r="EX72" s="151">
        <f t="shared" si="179"/>
        <v>274.76650655999998</v>
      </c>
      <c r="EY72" s="151">
        <f t="shared" si="179"/>
        <v>327.28340736000001</v>
      </c>
      <c r="EZ72" s="151">
        <f t="shared" si="179"/>
        <v>327.28340736000001</v>
      </c>
      <c r="FA72" s="151">
        <f t="shared" si="179"/>
        <v>327.28340736000001</v>
      </c>
      <c r="FB72" s="151">
        <f t="shared" si="179"/>
        <v>327.28340736000001</v>
      </c>
      <c r="FC72" s="151">
        <f t="shared" si="179"/>
        <v>327.28340736000001</v>
      </c>
      <c r="FD72" s="151">
        <f t="shared" si="179"/>
        <v>327.28340736000001</v>
      </c>
      <c r="FE72" s="151">
        <f t="shared" si="179"/>
        <v>327.28340736000001</v>
      </c>
      <c r="FF72" s="151">
        <f t="shared" si="179"/>
        <v>327.28340736000001</v>
      </c>
      <c r="FG72" s="151">
        <f t="shared" si="179"/>
        <v>327.28340736000001</v>
      </c>
      <c r="FH72" s="151">
        <f t="shared" si="179"/>
        <v>327.28340736000001</v>
      </c>
      <c r="FI72" s="151">
        <f t="shared" si="179"/>
        <v>327.28340736000001</v>
      </c>
      <c r="FJ72" s="151">
        <f t="shared" si="179"/>
        <v>327.28340736000001</v>
      </c>
      <c r="FK72" s="151">
        <f t="shared" si="179"/>
        <v>303.73473311999999</v>
      </c>
      <c r="FL72" s="151">
        <f t="shared" si="179"/>
        <v>303.73473311999999</v>
      </c>
      <c r="FM72" s="210">
        <f t="shared" si="179"/>
        <v>303.73473311999999</v>
      </c>
      <c r="FN72" s="151">
        <f t="shared" si="179"/>
        <v>303.73473311999999</v>
      </c>
      <c r="FO72" s="151">
        <f t="shared" si="179"/>
        <v>303.73473311999999</v>
      </c>
      <c r="FP72" s="151">
        <f t="shared" si="179"/>
        <v>303.73473311999999</v>
      </c>
      <c r="FQ72" s="151">
        <f t="shared" si="179"/>
        <v>303.73473311999999</v>
      </c>
      <c r="FR72" s="151">
        <f t="shared" si="179"/>
        <v>303.73473311999999</v>
      </c>
      <c r="FS72" s="151">
        <f t="shared" si="179"/>
        <v>303.73473311999999</v>
      </c>
      <c r="FT72" s="151">
        <f t="shared" si="179"/>
        <v>303.73473311999999</v>
      </c>
      <c r="FU72" s="151">
        <f t="shared" si="179"/>
        <v>303.73473311999999</v>
      </c>
      <c r="FV72" s="151">
        <f t="shared" ref="FV72:GY72" si="180">IFERROR(IF(FV$25-$C72&lt;0,0,VLOOKUP((ROUNDDOWN((FV$25-$C72)/365+1,0)),$C$8:$E$16,3,0))*$E68*$D$20,0)</f>
        <v>303.73473311999999</v>
      </c>
      <c r="FW72" s="151">
        <f t="shared" si="180"/>
        <v>173.47363488000002</v>
      </c>
      <c r="FX72" s="151">
        <f t="shared" si="180"/>
        <v>173.47363488000002</v>
      </c>
      <c r="FY72" s="151">
        <f t="shared" si="180"/>
        <v>173.47363488000002</v>
      </c>
      <c r="FZ72" s="151">
        <f t="shared" si="180"/>
        <v>173.47363488000002</v>
      </c>
      <c r="GA72" s="151">
        <f t="shared" si="180"/>
        <v>173.47363488000002</v>
      </c>
      <c r="GB72" s="151">
        <f t="shared" si="180"/>
        <v>173.47363488000002</v>
      </c>
      <c r="GC72" s="151">
        <f t="shared" si="180"/>
        <v>173.47363488000002</v>
      </c>
      <c r="GD72" s="151">
        <f t="shared" si="180"/>
        <v>173.47363488000002</v>
      </c>
      <c r="GE72" s="151">
        <f t="shared" si="180"/>
        <v>173.47363488000002</v>
      </c>
      <c r="GF72" s="151">
        <f t="shared" si="180"/>
        <v>173.47363488000002</v>
      </c>
      <c r="GG72" s="151">
        <f t="shared" si="180"/>
        <v>173.47363488000002</v>
      </c>
      <c r="GH72" s="151">
        <f t="shared" si="180"/>
        <v>173.47363488000002</v>
      </c>
      <c r="GI72" s="151">
        <f t="shared" si="180"/>
        <v>43.260497280000003</v>
      </c>
      <c r="GJ72" s="151">
        <f t="shared" si="180"/>
        <v>43.260497280000003</v>
      </c>
      <c r="GK72" s="151">
        <f t="shared" si="180"/>
        <v>43.260497280000003</v>
      </c>
      <c r="GL72" s="307">
        <f t="shared" si="180"/>
        <v>43.260497280000003</v>
      </c>
      <c r="GM72" s="151">
        <f t="shared" si="180"/>
        <v>43.260497280000003</v>
      </c>
      <c r="GN72" s="151">
        <f t="shared" si="180"/>
        <v>43.260497280000003</v>
      </c>
      <c r="GO72" s="151">
        <f t="shared" si="180"/>
        <v>43.260497280000003</v>
      </c>
      <c r="GP72" s="151">
        <f t="shared" si="180"/>
        <v>43.260497280000003</v>
      </c>
      <c r="GQ72" s="151">
        <f t="shared" si="180"/>
        <v>43.260497280000003</v>
      </c>
      <c r="GR72" s="151">
        <f t="shared" si="180"/>
        <v>43.260497280000003</v>
      </c>
      <c r="GS72" s="151">
        <f t="shared" si="180"/>
        <v>43.260497280000003</v>
      </c>
      <c r="GT72" s="151">
        <f t="shared" si="180"/>
        <v>43.260497280000003</v>
      </c>
      <c r="GU72" s="151">
        <f t="shared" si="180"/>
        <v>0</v>
      </c>
      <c r="GV72" s="151">
        <f t="shared" si="180"/>
        <v>0</v>
      </c>
      <c r="GW72" s="151">
        <f t="shared" si="180"/>
        <v>0</v>
      </c>
      <c r="GX72" s="151">
        <f t="shared" si="180"/>
        <v>0</v>
      </c>
      <c r="GY72" s="151">
        <f t="shared" si="180"/>
        <v>0</v>
      </c>
    </row>
    <row r="73" spans="2:207" x14ac:dyDescent="0.25">
      <c r="C73" s="140">
        <v>42309</v>
      </c>
      <c r="D73" s="140">
        <f t="shared" si="2"/>
        <v>42338</v>
      </c>
      <c r="E73" s="52">
        <v>831</v>
      </c>
      <c r="F73" s="174">
        <v>4.8120624961979264</v>
      </c>
      <c r="G73" s="151">
        <v>11.474918260164285</v>
      </c>
      <c r="H73" s="151">
        <v>11.474918260164285</v>
      </c>
      <c r="I73" s="151">
        <v>11.474918260164285</v>
      </c>
      <c r="J73" s="151">
        <v>11.474918260164285</v>
      </c>
      <c r="K73" s="151">
        <v>11.474918260164285</v>
      </c>
      <c r="L73" s="151">
        <v>11.474918260164285</v>
      </c>
      <c r="M73" s="151">
        <v>11.474918260164285</v>
      </c>
      <c r="N73" s="151">
        <v>11.474918260164285</v>
      </c>
      <c r="O73" s="151">
        <v>11.474918260164285</v>
      </c>
      <c r="P73" s="151">
        <v>11.474918260164285</v>
      </c>
      <c r="Q73" s="151">
        <v>11.614856287727264</v>
      </c>
      <c r="R73" s="151">
        <v>11.614856287727264</v>
      </c>
      <c r="S73" s="151">
        <v>11.614856287727264</v>
      </c>
      <c r="T73" s="151">
        <v>11.614856287727264</v>
      </c>
      <c r="U73" s="151">
        <v>11.614856287727264</v>
      </c>
      <c r="V73" s="151">
        <v>11.614856287727264</v>
      </c>
      <c r="W73" s="151">
        <v>11.614856287727264</v>
      </c>
      <c r="X73" s="151">
        <v>11.614856287727264</v>
      </c>
      <c r="Y73" s="151">
        <v>11.614856287727264</v>
      </c>
      <c r="Z73" s="151">
        <v>11.614856287727264</v>
      </c>
      <c r="AA73" s="151">
        <v>11.614856287727264</v>
      </c>
      <c r="AB73" s="151">
        <v>11.614856287727264</v>
      </c>
      <c r="AC73" s="151">
        <v>9.3040855094756409</v>
      </c>
      <c r="AD73" s="151">
        <v>9.3040855094756409</v>
      </c>
      <c r="AE73" s="151">
        <v>9.3040855094756409</v>
      </c>
      <c r="AF73" s="151">
        <v>9.3040855094756409</v>
      </c>
      <c r="AG73" s="151">
        <v>9.3040855094756409</v>
      </c>
      <c r="AH73" s="151">
        <v>9.3040855094756409</v>
      </c>
      <c r="AI73" s="151">
        <v>9.3040855094756409</v>
      </c>
      <c r="AJ73" s="151">
        <v>9.3040855094756409</v>
      </c>
      <c r="AK73" s="151">
        <v>9.3040855094756409</v>
      </c>
      <c r="AL73" s="151">
        <v>9.3040855094756409</v>
      </c>
      <c r="AM73" s="151">
        <v>9.3040855094756409</v>
      </c>
      <c r="AN73" s="151">
        <v>9.3040855094756409</v>
      </c>
      <c r="AO73" s="210">
        <v>8.5320798480263189</v>
      </c>
      <c r="AP73" s="262">
        <v>4.9541108794991535</v>
      </c>
      <c r="AQ73" s="268">
        <f t="shared" si="135"/>
        <v>3.4187195777375199</v>
      </c>
      <c r="AR73" s="265">
        <f t="shared" ref="AR73:BW73" si="181">IFERROR(IF(AR$25-$C73&lt;0,0,VLOOKUP((ROUNDDOWN((AR$25-$C73)/365+1,0)),$C$8:$E$16,3,0))*$E69*$D$3,0)</f>
        <v>8.1523313007587017</v>
      </c>
      <c r="AS73" s="265">
        <f t="shared" si="181"/>
        <v>8.1523313007587017</v>
      </c>
      <c r="AT73" s="265">
        <f t="shared" si="181"/>
        <v>8.1523313007587017</v>
      </c>
      <c r="AU73" s="265">
        <f t="shared" si="181"/>
        <v>8.1523313007587017</v>
      </c>
      <c r="AV73" s="265">
        <f t="shared" si="181"/>
        <v>8.1523313007587017</v>
      </c>
      <c r="AW73" s="265">
        <f t="shared" si="181"/>
        <v>8.1523313007587017</v>
      </c>
      <c r="AX73" s="265">
        <f t="shared" si="181"/>
        <v>8.1523313007587017</v>
      </c>
      <c r="AY73" s="265">
        <f t="shared" si="181"/>
        <v>8.1523313007587017</v>
      </c>
      <c r="AZ73" s="265">
        <f t="shared" si="181"/>
        <v>8.1523313007587017</v>
      </c>
      <c r="BA73" s="265">
        <f t="shared" si="181"/>
        <v>8.1523313007587017</v>
      </c>
      <c r="BB73" s="265">
        <f t="shared" si="181"/>
        <v>9.7105094774615779</v>
      </c>
      <c r="BC73" s="265">
        <f t="shared" si="181"/>
        <v>9.7105094774615779</v>
      </c>
      <c r="BD73" s="265">
        <f t="shared" si="181"/>
        <v>9.7105094774615779</v>
      </c>
      <c r="BE73" s="265">
        <f t="shared" si="181"/>
        <v>9.7105094774615779</v>
      </c>
      <c r="BF73" s="265">
        <f t="shared" si="181"/>
        <v>9.7105094774615779</v>
      </c>
      <c r="BG73" s="265">
        <f t="shared" si="181"/>
        <v>9.7105094774615779</v>
      </c>
      <c r="BH73" s="265">
        <f t="shared" si="181"/>
        <v>9.7105094774615779</v>
      </c>
      <c r="BI73" s="265">
        <f t="shared" si="181"/>
        <v>9.7105094774615779</v>
      </c>
      <c r="BJ73" s="265">
        <f t="shared" si="181"/>
        <v>9.7105094774615779</v>
      </c>
      <c r="BK73" s="265">
        <f t="shared" si="181"/>
        <v>9.7105094774615779</v>
      </c>
      <c r="BL73" s="265">
        <f t="shared" si="181"/>
        <v>9.7105094774615779</v>
      </c>
      <c r="BM73" s="265">
        <f t="shared" si="181"/>
        <v>9.7105094774615779</v>
      </c>
      <c r="BN73" s="265">
        <f t="shared" si="181"/>
        <v>9.0118195370404699</v>
      </c>
      <c r="BO73" s="269">
        <f t="shared" si="51"/>
        <v>5.2326694086041439</v>
      </c>
      <c r="BP73" s="232">
        <f t="shared" si="181"/>
        <v>9.0118195370404699</v>
      </c>
      <c r="BQ73" s="232">
        <f t="shared" si="181"/>
        <v>9.0118195370404699</v>
      </c>
      <c r="BR73" s="232">
        <f t="shared" si="181"/>
        <v>9.0118195370404699</v>
      </c>
      <c r="BS73" s="232">
        <f t="shared" si="181"/>
        <v>9.0118195370404699</v>
      </c>
      <c r="BT73" s="232">
        <f t="shared" si="181"/>
        <v>9.0118195370404699</v>
      </c>
      <c r="BU73" s="232">
        <f t="shared" si="181"/>
        <v>9.0118195370404699</v>
      </c>
      <c r="BV73" s="232">
        <f t="shared" si="181"/>
        <v>9.0118195370404699</v>
      </c>
      <c r="BW73" s="232">
        <f t="shared" si="181"/>
        <v>9.0118195370404699</v>
      </c>
      <c r="BX73" s="232">
        <f t="shared" ref="BX73:DA73" si="182">IFERROR(IF(BX$25-$C73&lt;0,0,VLOOKUP((ROUNDDOWN((BX$25-$C73)/365+1,0)),$C$8:$E$16,3,0))*$E69*$D$3,0)</f>
        <v>9.0118195370404699</v>
      </c>
      <c r="BY73" s="232">
        <f t="shared" si="182"/>
        <v>9.0118195370404699</v>
      </c>
      <c r="BZ73" s="232">
        <f t="shared" si="182"/>
        <v>5.1469684613098661</v>
      </c>
      <c r="CA73" s="232">
        <f t="shared" si="182"/>
        <v>5.1469684613098661</v>
      </c>
      <c r="CB73" s="232">
        <f t="shared" si="182"/>
        <v>5.1469684613098661</v>
      </c>
      <c r="CC73" s="232">
        <f t="shared" si="182"/>
        <v>5.1469684613098661</v>
      </c>
      <c r="CD73" s="232">
        <f t="shared" si="182"/>
        <v>5.1469684613098661</v>
      </c>
      <c r="CE73" s="232">
        <f t="shared" si="182"/>
        <v>5.1469684613098661</v>
      </c>
      <c r="CF73" s="232">
        <f t="shared" si="182"/>
        <v>5.1469684613098661</v>
      </c>
      <c r="CG73" s="232">
        <f t="shared" si="182"/>
        <v>5.1469684613098661</v>
      </c>
      <c r="CH73" s="232">
        <f t="shared" si="182"/>
        <v>5.1469684613098661</v>
      </c>
      <c r="CI73" s="232">
        <f t="shared" si="182"/>
        <v>5.1469684613098661</v>
      </c>
      <c r="CJ73" s="232">
        <f t="shared" si="182"/>
        <v>5.1469684613098661</v>
      </c>
      <c r="CK73" s="232">
        <f t="shared" si="182"/>
        <v>5.1469684613098661</v>
      </c>
      <c r="CL73" s="232">
        <f t="shared" si="182"/>
        <v>1.2835403793479401</v>
      </c>
      <c r="CM73" s="232">
        <f t="shared" si="182"/>
        <v>1.2835403793479401</v>
      </c>
      <c r="CN73" s="232">
        <f t="shared" si="182"/>
        <v>1.2835403793479401</v>
      </c>
      <c r="CO73" s="232">
        <f t="shared" si="182"/>
        <v>1.2835403793479401</v>
      </c>
      <c r="CP73" s="232">
        <f t="shared" si="182"/>
        <v>1.2835403793479401</v>
      </c>
      <c r="CQ73" s="232">
        <f t="shared" si="182"/>
        <v>1.2835403793479401</v>
      </c>
      <c r="CR73" s="232">
        <f t="shared" si="182"/>
        <v>1.2835403793479401</v>
      </c>
      <c r="CS73" s="232">
        <f t="shared" si="182"/>
        <v>1.2835403793479401</v>
      </c>
      <c r="CT73" s="232">
        <f t="shared" si="182"/>
        <v>1.2835403793479401</v>
      </c>
      <c r="CU73" s="232">
        <f t="shared" si="182"/>
        <v>1.2835403793479401</v>
      </c>
      <c r="CV73" s="232">
        <f t="shared" si="182"/>
        <v>1.2835403793479401</v>
      </c>
      <c r="CW73" s="232">
        <f t="shared" si="182"/>
        <v>1.2835403793479401</v>
      </c>
      <c r="CX73" s="232">
        <f t="shared" si="182"/>
        <v>0</v>
      </c>
      <c r="CY73" s="232">
        <f t="shared" si="182"/>
        <v>0</v>
      </c>
      <c r="CZ73" s="232">
        <f t="shared" si="182"/>
        <v>0</v>
      </c>
      <c r="DA73" s="232">
        <f t="shared" si="182"/>
        <v>0</v>
      </c>
      <c r="DD73" s="325">
        <v>471.97995180722893</v>
      </c>
      <c r="DE73" s="151">
        <v>471.97995180722893</v>
      </c>
      <c r="DF73" s="151">
        <v>471.97995180722893</v>
      </c>
      <c r="DG73" s="151">
        <v>471.97995180722893</v>
      </c>
      <c r="DH73" s="151">
        <v>471.97995180722893</v>
      </c>
      <c r="DI73" s="151">
        <v>471.97995180722893</v>
      </c>
      <c r="DJ73" s="151">
        <v>471.97995180722893</v>
      </c>
      <c r="DK73" s="151">
        <v>471.97995180722893</v>
      </c>
      <c r="DL73" s="151">
        <v>471.97995180722893</v>
      </c>
      <c r="DM73" s="151">
        <v>471.97995180722893</v>
      </c>
      <c r="DN73" s="151">
        <v>471.97995180722893</v>
      </c>
      <c r="DO73" s="151">
        <v>477.73580487804873</v>
      </c>
      <c r="DP73" s="151">
        <v>477.73580487804873</v>
      </c>
      <c r="DQ73" s="151">
        <v>477.73580487804873</v>
      </c>
      <c r="DR73" s="151">
        <v>477.73580487804873</v>
      </c>
      <c r="DS73" s="151">
        <v>477.73580487804873</v>
      </c>
      <c r="DT73" s="151">
        <v>477.73580487804873</v>
      </c>
      <c r="DU73" s="151">
        <v>477.73580487804873</v>
      </c>
      <c r="DV73" s="151">
        <v>477.73580487804873</v>
      </c>
      <c r="DW73" s="151">
        <v>477.73580487804873</v>
      </c>
      <c r="DX73" s="151">
        <v>477.73580487804873</v>
      </c>
      <c r="DY73" s="151">
        <v>477.73580487804873</v>
      </c>
      <c r="DZ73" s="151">
        <v>477.73580487804873</v>
      </c>
      <c r="EA73" s="151">
        <v>382.69046722689075</v>
      </c>
      <c r="EB73" s="151">
        <v>382.69046722689075</v>
      </c>
      <c r="EC73" s="151">
        <v>382.69046722689075</v>
      </c>
      <c r="ED73" s="151">
        <v>382.69046722689075</v>
      </c>
      <c r="EE73" s="151">
        <v>382.69046722689075</v>
      </c>
      <c r="EF73" s="151">
        <v>382.69046722689075</v>
      </c>
      <c r="EG73" s="151">
        <v>382.69046722689075</v>
      </c>
      <c r="EH73" s="151">
        <v>382.69046722689075</v>
      </c>
      <c r="EI73" s="151">
        <v>382.69046722689075</v>
      </c>
      <c r="EJ73" s="151">
        <v>382.69046722689075</v>
      </c>
      <c r="EK73" s="151">
        <v>382.69046722689075</v>
      </c>
      <c r="EL73" s="151">
        <v>382.69046722689075</v>
      </c>
      <c r="EM73" s="151">
        <v>350.93675999999999</v>
      </c>
      <c r="EN73" s="326">
        <v>203.76973161290323</v>
      </c>
      <c r="EO73" s="325">
        <f t="shared" si="138"/>
        <v>130.33609539096773</v>
      </c>
      <c r="EP73" s="151">
        <f t="shared" ref="EP73:FU73" si="183">IFERROR(IF(EP$25-$C73&lt;0,0,VLOOKUP((ROUNDDOWN((EP$25-$C73)/365+1,0)),$C$8:$E$16,3,0))*$E69*$D$20,0)</f>
        <v>310.80145823999999</v>
      </c>
      <c r="EQ73" s="151">
        <f t="shared" si="183"/>
        <v>310.80145823999999</v>
      </c>
      <c r="ER73" s="151">
        <f t="shared" si="183"/>
        <v>310.80145823999999</v>
      </c>
      <c r="ES73" s="151">
        <f t="shared" si="183"/>
        <v>310.80145823999999</v>
      </c>
      <c r="ET73" s="151">
        <f t="shared" si="183"/>
        <v>310.80145823999999</v>
      </c>
      <c r="EU73" s="151">
        <f t="shared" si="183"/>
        <v>310.80145823999999</v>
      </c>
      <c r="EV73" s="151">
        <f t="shared" si="183"/>
        <v>310.80145823999999</v>
      </c>
      <c r="EW73" s="151">
        <f t="shared" si="183"/>
        <v>310.80145823999999</v>
      </c>
      <c r="EX73" s="151">
        <f t="shared" si="183"/>
        <v>310.80145823999999</v>
      </c>
      <c r="EY73" s="151">
        <f t="shared" si="183"/>
        <v>310.80145823999999</v>
      </c>
      <c r="EZ73" s="151">
        <f t="shared" si="183"/>
        <v>370.20582144000002</v>
      </c>
      <c r="FA73" s="151">
        <f t="shared" si="183"/>
        <v>370.20582144000002</v>
      </c>
      <c r="FB73" s="151">
        <f t="shared" si="183"/>
        <v>370.20582144000002</v>
      </c>
      <c r="FC73" s="151">
        <f t="shared" si="183"/>
        <v>370.20582144000002</v>
      </c>
      <c r="FD73" s="151">
        <f t="shared" si="183"/>
        <v>370.20582144000002</v>
      </c>
      <c r="FE73" s="151">
        <f t="shared" si="183"/>
        <v>370.20582144000002</v>
      </c>
      <c r="FF73" s="151">
        <f t="shared" si="183"/>
        <v>370.20582144000002</v>
      </c>
      <c r="FG73" s="151">
        <f t="shared" si="183"/>
        <v>370.20582144000002</v>
      </c>
      <c r="FH73" s="151">
        <f t="shared" si="183"/>
        <v>370.20582144000002</v>
      </c>
      <c r="FI73" s="151">
        <f t="shared" si="183"/>
        <v>370.20582144000002</v>
      </c>
      <c r="FJ73" s="151">
        <f t="shared" si="183"/>
        <v>370.20582144000002</v>
      </c>
      <c r="FK73" s="151">
        <f t="shared" si="183"/>
        <v>370.20582144000002</v>
      </c>
      <c r="FL73" s="151">
        <f t="shared" si="183"/>
        <v>343.56879648</v>
      </c>
      <c r="FM73" s="210">
        <f t="shared" si="183"/>
        <v>343.56879648</v>
      </c>
      <c r="FN73" s="151">
        <f t="shared" si="183"/>
        <v>343.56879648</v>
      </c>
      <c r="FO73" s="151">
        <f t="shared" si="183"/>
        <v>343.56879648</v>
      </c>
      <c r="FP73" s="151">
        <f t="shared" si="183"/>
        <v>343.56879648</v>
      </c>
      <c r="FQ73" s="151">
        <f t="shared" si="183"/>
        <v>343.56879648</v>
      </c>
      <c r="FR73" s="151">
        <f t="shared" si="183"/>
        <v>343.56879648</v>
      </c>
      <c r="FS73" s="151">
        <f t="shared" si="183"/>
        <v>343.56879648</v>
      </c>
      <c r="FT73" s="151">
        <f t="shared" si="183"/>
        <v>343.56879648</v>
      </c>
      <c r="FU73" s="151">
        <f t="shared" si="183"/>
        <v>343.56879648</v>
      </c>
      <c r="FV73" s="151">
        <f t="shared" ref="FV73:GY73" si="184">IFERROR(IF(FV$25-$C73&lt;0,0,VLOOKUP((ROUNDDOWN((FV$25-$C73)/365+1,0)),$C$8:$E$16,3,0))*$E69*$D$20,0)</f>
        <v>343.56879648</v>
      </c>
      <c r="FW73" s="151">
        <f t="shared" si="184"/>
        <v>343.56879648</v>
      </c>
      <c r="FX73" s="151">
        <f t="shared" si="184"/>
        <v>196.22427551999999</v>
      </c>
      <c r="FY73" s="151">
        <f t="shared" si="184"/>
        <v>196.22427551999999</v>
      </c>
      <c r="FZ73" s="151">
        <f t="shared" si="184"/>
        <v>196.22427551999999</v>
      </c>
      <c r="GA73" s="151">
        <f t="shared" si="184"/>
        <v>196.22427551999999</v>
      </c>
      <c r="GB73" s="151">
        <f t="shared" si="184"/>
        <v>196.22427551999999</v>
      </c>
      <c r="GC73" s="151">
        <f t="shared" si="184"/>
        <v>196.22427551999999</v>
      </c>
      <c r="GD73" s="151">
        <f t="shared" si="184"/>
        <v>196.22427551999999</v>
      </c>
      <c r="GE73" s="151">
        <f t="shared" si="184"/>
        <v>196.22427551999999</v>
      </c>
      <c r="GF73" s="151">
        <f t="shared" si="184"/>
        <v>196.22427551999999</v>
      </c>
      <c r="GG73" s="151">
        <f t="shared" si="184"/>
        <v>196.22427551999999</v>
      </c>
      <c r="GH73" s="151">
        <f t="shared" si="184"/>
        <v>196.22427551999999</v>
      </c>
      <c r="GI73" s="151">
        <f t="shared" si="184"/>
        <v>196.22427551999999</v>
      </c>
      <c r="GJ73" s="151">
        <f t="shared" si="184"/>
        <v>48.934005120000002</v>
      </c>
      <c r="GK73" s="151">
        <f t="shared" si="184"/>
        <v>48.934005120000002</v>
      </c>
      <c r="GL73" s="307">
        <f t="shared" si="184"/>
        <v>48.934005120000002</v>
      </c>
      <c r="GM73" s="151">
        <f t="shared" si="184"/>
        <v>48.934005120000002</v>
      </c>
      <c r="GN73" s="151">
        <f t="shared" si="184"/>
        <v>48.934005120000002</v>
      </c>
      <c r="GO73" s="151">
        <f t="shared" si="184"/>
        <v>48.934005120000002</v>
      </c>
      <c r="GP73" s="151">
        <f t="shared" si="184"/>
        <v>48.934005120000002</v>
      </c>
      <c r="GQ73" s="151">
        <f t="shared" si="184"/>
        <v>48.934005120000002</v>
      </c>
      <c r="GR73" s="151">
        <f t="shared" si="184"/>
        <v>48.934005120000002</v>
      </c>
      <c r="GS73" s="151">
        <f t="shared" si="184"/>
        <v>48.934005120000002</v>
      </c>
      <c r="GT73" s="151">
        <f t="shared" si="184"/>
        <v>48.934005120000002</v>
      </c>
      <c r="GU73" s="151">
        <f t="shared" si="184"/>
        <v>48.934005120000002</v>
      </c>
      <c r="GV73" s="151">
        <f t="shared" si="184"/>
        <v>0</v>
      </c>
      <c r="GW73" s="151">
        <f t="shared" si="184"/>
        <v>0</v>
      </c>
      <c r="GX73" s="151">
        <f t="shared" si="184"/>
        <v>0</v>
      </c>
      <c r="GY73" s="151">
        <f t="shared" si="184"/>
        <v>0</v>
      </c>
    </row>
    <row r="74" spans="2:207" x14ac:dyDescent="0.25">
      <c r="C74" s="140">
        <v>42339</v>
      </c>
      <c r="D74" s="140">
        <f t="shared" si="2"/>
        <v>42369</v>
      </c>
      <c r="E74" s="52">
        <v>480</v>
      </c>
      <c r="F74" s="174">
        <v>9.9989776868460538</v>
      </c>
      <c r="G74" s="151">
        <v>23.84371602247905</v>
      </c>
      <c r="H74" s="151">
        <v>23.84371602247905</v>
      </c>
      <c r="I74" s="151">
        <v>23.84371602247905</v>
      </c>
      <c r="J74" s="151">
        <v>23.84371602247905</v>
      </c>
      <c r="K74" s="151">
        <v>23.84371602247905</v>
      </c>
      <c r="L74" s="151">
        <v>23.84371602247905</v>
      </c>
      <c r="M74" s="151">
        <v>23.84371602247905</v>
      </c>
      <c r="N74" s="151">
        <v>23.84371602247905</v>
      </c>
      <c r="O74" s="151">
        <v>23.84371602247905</v>
      </c>
      <c r="P74" s="151">
        <v>23.84371602247905</v>
      </c>
      <c r="Q74" s="151">
        <v>23.84371602247905</v>
      </c>
      <c r="R74" s="151">
        <v>24.134493047143426</v>
      </c>
      <c r="S74" s="151">
        <v>24.134493047143426</v>
      </c>
      <c r="T74" s="151">
        <v>24.134493047143426</v>
      </c>
      <c r="U74" s="151">
        <v>24.134493047143426</v>
      </c>
      <c r="V74" s="151">
        <v>24.134493047143426</v>
      </c>
      <c r="W74" s="151">
        <v>24.134493047143426</v>
      </c>
      <c r="X74" s="151">
        <v>24.134493047143426</v>
      </c>
      <c r="Y74" s="151">
        <v>24.134493047143426</v>
      </c>
      <c r="Z74" s="151">
        <v>24.134493047143426</v>
      </c>
      <c r="AA74" s="151">
        <v>24.134493047143426</v>
      </c>
      <c r="AB74" s="151">
        <v>24.134493047143426</v>
      </c>
      <c r="AC74" s="151">
        <v>24.134493047143426</v>
      </c>
      <c r="AD74" s="151">
        <v>19.332945795957539</v>
      </c>
      <c r="AE74" s="151">
        <v>19.332945795957539</v>
      </c>
      <c r="AF74" s="151">
        <v>19.332945795957539</v>
      </c>
      <c r="AG74" s="151">
        <v>19.332945795957539</v>
      </c>
      <c r="AH74" s="151">
        <v>19.332945795957539</v>
      </c>
      <c r="AI74" s="151">
        <v>19.332945795957539</v>
      </c>
      <c r="AJ74" s="151">
        <v>19.332945795957539</v>
      </c>
      <c r="AK74" s="151">
        <v>19.332945795957539</v>
      </c>
      <c r="AL74" s="151">
        <v>19.332945795957539</v>
      </c>
      <c r="AM74" s="151">
        <v>19.332945795957539</v>
      </c>
      <c r="AN74" s="151">
        <v>19.332945795957539</v>
      </c>
      <c r="AO74" s="210">
        <v>19.332945795957539</v>
      </c>
      <c r="AP74" s="262">
        <v>10.294139816640449</v>
      </c>
      <c r="AQ74" s="268">
        <f t="shared" si="135"/>
        <v>7.1037524559147371</v>
      </c>
      <c r="AR74" s="265">
        <f t="shared" ref="AR74:BW74" si="185">IFERROR(IF(AR$25-$C74&lt;0,0,VLOOKUP((ROUNDDOWN((AR$25-$C74)/365+1,0)),$C$8:$E$16,3,0))*$E70*$D$3,0)</f>
        <v>16.939717394873604</v>
      </c>
      <c r="AS74" s="265">
        <f t="shared" si="185"/>
        <v>16.939717394873604</v>
      </c>
      <c r="AT74" s="265">
        <f t="shared" si="185"/>
        <v>16.939717394873604</v>
      </c>
      <c r="AU74" s="265">
        <f t="shared" si="185"/>
        <v>16.939717394873604</v>
      </c>
      <c r="AV74" s="265">
        <f t="shared" si="185"/>
        <v>16.939717394873604</v>
      </c>
      <c r="AW74" s="265">
        <f t="shared" si="185"/>
        <v>16.939717394873604</v>
      </c>
      <c r="AX74" s="265">
        <f t="shared" si="185"/>
        <v>16.939717394873604</v>
      </c>
      <c r="AY74" s="265">
        <f t="shared" si="185"/>
        <v>16.939717394873604</v>
      </c>
      <c r="AZ74" s="265">
        <f t="shared" si="185"/>
        <v>16.939717394873604</v>
      </c>
      <c r="BA74" s="265">
        <f t="shared" si="185"/>
        <v>16.939717394873604</v>
      </c>
      <c r="BB74" s="265">
        <f t="shared" si="185"/>
        <v>16.939717394873604</v>
      </c>
      <c r="BC74" s="265">
        <f t="shared" si="185"/>
        <v>20.177453570015274</v>
      </c>
      <c r="BD74" s="265">
        <f t="shared" si="185"/>
        <v>20.177453570015274</v>
      </c>
      <c r="BE74" s="265">
        <f t="shared" si="185"/>
        <v>20.177453570015274</v>
      </c>
      <c r="BF74" s="265">
        <f t="shared" si="185"/>
        <v>20.177453570015274</v>
      </c>
      <c r="BG74" s="265">
        <f t="shared" si="185"/>
        <v>20.177453570015274</v>
      </c>
      <c r="BH74" s="265">
        <f t="shared" si="185"/>
        <v>20.177453570015274</v>
      </c>
      <c r="BI74" s="265">
        <f t="shared" si="185"/>
        <v>20.177453570015274</v>
      </c>
      <c r="BJ74" s="265">
        <f t="shared" si="185"/>
        <v>20.177453570015274</v>
      </c>
      <c r="BK74" s="265">
        <f t="shared" si="185"/>
        <v>20.177453570015274</v>
      </c>
      <c r="BL74" s="265">
        <f t="shared" si="185"/>
        <v>20.177453570015274</v>
      </c>
      <c r="BM74" s="265">
        <f t="shared" si="185"/>
        <v>20.177453570015274</v>
      </c>
      <c r="BN74" s="265">
        <f t="shared" si="185"/>
        <v>20.177453570015274</v>
      </c>
      <c r="BO74" s="269">
        <f t="shared" si="51"/>
        <v>10.872956180559697</v>
      </c>
      <c r="BP74" s="232">
        <f t="shared" si="185"/>
        <v>18.72564675540837</v>
      </c>
      <c r="BQ74" s="232">
        <f t="shared" si="185"/>
        <v>18.72564675540837</v>
      </c>
      <c r="BR74" s="232">
        <f t="shared" si="185"/>
        <v>18.72564675540837</v>
      </c>
      <c r="BS74" s="232">
        <f t="shared" si="185"/>
        <v>18.72564675540837</v>
      </c>
      <c r="BT74" s="232">
        <f t="shared" si="185"/>
        <v>18.72564675540837</v>
      </c>
      <c r="BU74" s="232">
        <f t="shared" si="185"/>
        <v>18.72564675540837</v>
      </c>
      <c r="BV74" s="232">
        <f t="shared" si="185"/>
        <v>18.72564675540837</v>
      </c>
      <c r="BW74" s="232">
        <f t="shared" si="185"/>
        <v>18.72564675540837</v>
      </c>
      <c r="BX74" s="232">
        <f t="shared" ref="BX74:DA74" si="186">IFERROR(IF(BX$25-$C74&lt;0,0,VLOOKUP((ROUNDDOWN((BX$25-$C74)/365+1,0)),$C$8:$E$16,3,0))*$E70*$D$3,0)</f>
        <v>18.72564675540837</v>
      </c>
      <c r="BY74" s="232">
        <f t="shared" si="186"/>
        <v>18.72564675540837</v>
      </c>
      <c r="BZ74" s="232">
        <f t="shared" si="186"/>
        <v>18.72564675540837</v>
      </c>
      <c r="CA74" s="232">
        <f t="shared" si="186"/>
        <v>10.69487830638119</v>
      </c>
      <c r="CB74" s="232">
        <f t="shared" si="186"/>
        <v>10.69487830638119</v>
      </c>
      <c r="CC74" s="232">
        <f t="shared" si="186"/>
        <v>10.69487830638119</v>
      </c>
      <c r="CD74" s="232">
        <f t="shared" si="186"/>
        <v>10.69487830638119</v>
      </c>
      <c r="CE74" s="232">
        <f t="shared" si="186"/>
        <v>10.69487830638119</v>
      </c>
      <c r="CF74" s="232">
        <f t="shared" si="186"/>
        <v>10.69487830638119</v>
      </c>
      <c r="CG74" s="232">
        <f t="shared" si="186"/>
        <v>10.69487830638119</v>
      </c>
      <c r="CH74" s="232">
        <f t="shared" si="186"/>
        <v>10.69487830638119</v>
      </c>
      <c r="CI74" s="232">
        <f t="shared" si="186"/>
        <v>10.69487830638119</v>
      </c>
      <c r="CJ74" s="232">
        <f t="shared" si="186"/>
        <v>10.69487830638119</v>
      </c>
      <c r="CK74" s="232">
        <f t="shared" si="186"/>
        <v>10.69487830638119</v>
      </c>
      <c r="CL74" s="232">
        <f t="shared" si="186"/>
        <v>10.69487830638119</v>
      </c>
      <c r="CM74" s="232">
        <f t="shared" si="186"/>
        <v>2.6670666940436365</v>
      </c>
      <c r="CN74" s="232">
        <f t="shared" si="186"/>
        <v>2.6670666940436365</v>
      </c>
      <c r="CO74" s="232">
        <f t="shared" si="186"/>
        <v>2.6670666940436365</v>
      </c>
      <c r="CP74" s="232">
        <f t="shared" si="186"/>
        <v>2.6670666940436365</v>
      </c>
      <c r="CQ74" s="232">
        <f t="shared" si="186"/>
        <v>2.6670666940436365</v>
      </c>
      <c r="CR74" s="232">
        <f t="shared" si="186"/>
        <v>2.6670666940436365</v>
      </c>
      <c r="CS74" s="232">
        <f t="shared" si="186"/>
        <v>2.6670666940436365</v>
      </c>
      <c r="CT74" s="232">
        <f t="shared" si="186"/>
        <v>2.6670666940436365</v>
      </c>
      <c r="CU74" s="232">
        <f t="shared" si="186"/>
        <v>2.6670666940436365</v>
      </c>
      <c r="CV74" s="232">
        <f t="shared" si="186"/>
        <v>2.6670666940436365</v>
      </c>
      <c r="CW74" s="232">
        <f t="shared" si="186"/>
        <v>2.6670666940436365</v>
      </c>
      <c r="CX74" s="232">
        <f t="shared" si="186"/>
        <v>2.6670666940436365</v>
      </c>
      <c r="CY74" s="232">
        <f t="shared" si="186"/>
        <v>0</v>
      </c>
      <c r="CZ74" s="232">
        <f t="shared" si="186"/>
        <v>0</v>
      </c>
      <c r="DA74" s="232">
        <f t="shared" si="186"/>
        <v>0</v>
      </c>
      <c r="DD74" s="325">
        <v>980.72645783132532</v>
      </c>
      <c r="DE74" s="151">
        <v>980.72645783132532</v>
      </c>
      <c r="DF74" s="151">
        <v>980.72645783132532</v>
      </c>
      <c r="DG74" s="151">
        <v>980.72645783132532</v>
      </c>
      <c r="DH74" s="151">
        <v>980.72645783132532</v>
      </c>
      <c r="DI74" s="151">
        <v>980.72645783132532</v>
      </c>
      <c r="DJ74" s="151">
        <v>980.72645783132532</v>
      </c>
      <c r="DK74" s="151">
        <v>980.72645783132532</v>
      </c>
      <c r="DL74" s="151">
        <v>980.72645783132532</v>
      </c>
      <c r="DM74" s="151">
        <v>980.72645783132532</v>
      </c>
      <c r="DN74" s="151">
        <v>980.72645783132532</v>
      </c>
      <c r="DO74" s="151">
        <v>980.72645783132532</v>
      </c>
      <c r="DP74" s="151">
        <v>992.68653658536584</v>
      </c>
      <c r="DQ74" s="151">
        <v>992.68653658536584</v>
      </c>
      <c r="DR74" s="151">
        <v>992.68653658536584</v>
      </c>
      <c r="DS74" s="151">
        <v>992.68653658536584</v>
      </c>
      <c r="DT74" s="151">
        <v>992.68653658536584</v>
      </c>
      <c r="DU74" s="151">
        <v>992.68653658536584</v>
      </c>
      <c r="DV74" s="151">
        <v>992.68653658536584</v>
      </c>
      <c r="DW74" s="151">
        <v>992.68653658536584</v>
      </c>
      <c r="DX74" s="151">
        <v>992.68653658536584</v>
      </c>
      <c r="DY74" s="151">
        <v>992.68653658536584</v>
      </c>
      <c r="DZ74" s="151">
        <v>992.68653658536584</v>
      </c>
      <c r="EA74" s="151">
        <v>992.68653658536584</v>
      </c>
      <c r="EB74" s="151">
        <v>795.19196722689082</v>
      </c>
      <c r="EC74" s="151">
        <v>795.19196722689082</v>
      </c>
      <c r="ED74" s="151">
        <v>795.19196722689082</v>
      </c>
      <c r="EE74" s="151">
        <v>795.19196722689082</v>
      </c>
      <c r="EF74" s="151">
        <v>795.19196722689082</v>
      </c>
      <c r="EG74" s="151">
        <v>795.19196722689082</v>
      </c>
      <c r="EH74" s="151">
        <v>795.19196722689082</v>
      </c>
      <c r="EI74" s="151">
        <v>795.19196722689082</v>
      </c>
      <c r="EJ74" s="151">
        <v>795.19196722689082</v>
      </c>
      <c r="EK74" s="151">
        <v>795.19196722689082</v>
      </c>
      <c r="EL74" s="151">
        <v>795.19196722689082</v>
      </c>
      <c r="EM74" s="151">
        <v>795.19196722689082</v>
      </c>
      <c r="EN74" s="326">
        <v>423.41282999999999</v>
      </c>
      <c r="EO74" s="325">
        <f t="shared" si="138"/>
        <v>270.82518371999998</v>
      </c>
      <c r="EP74" s="151">
        <f t="shared" ref="EP74:FU74" si="187">IFERROR(IF(EP$25-$C74&lt;0,0,VLOOKUP((ROUNDDOWN((EP$25-$C74)/365+1,0)),$C$8:$E$16,3,0))*$E70*$D$20,0)</f>
        <v>645.81389963999993</v>
      </c>
      <c r="EQ74" s="151">
        <f t="shared" si="187"/>
        <v>645.81389963999993</v>
      </c>
      <c r="ER74" s="151">
        <f t="shared" si="187"/>
        <v>645.81389963999993</v>
      </c>
      <c r="ES74" s="151">
        <f t="shared" si="187"/>
        <v>645.81389963999993</v>
      </c>
      <c r="ET74" s="151">
        <f t="shared" si="187"/>
        <v>645.81389963999993</v>
      </c>
      <c r="EU74" s="151">
        <f t="shared" si="187"/>
        <v>645.81389963999993</v>
      </c>
      <c r="EV74" s="151">
        <f t="shared" si="187"/>
        <v>645.81389963999993</v>
      </c>
      <c r="EW74" s="151">
        <f t="shared" si="187"/>
        <v>645.81389963999993</v>
      </c>
      <c r="EX74" s="151">
        <f t="shared" si="187"/>
        <v>645.81389963999993</v>
      </c>
      <c r="EY74" s="151">
        <f t="shared" si="187"/>
        <v>645.81389963999993</v>
      </c>
      <c r="EZ74" s="151">
        <f t="shared" si="187"/>
        <v>645.81389963999993</v>
      </c>
      <c r="FA74" s="151">
        <f t="shared" si="187"/>
        <v>769.25013983999997</v>
      </c>
      <c r="FB74" s="151">
        <f t="shared" si="187"/>
        <v>769.25013983999997</v>
      </c>
      <c r="FC74" s="151">
        <f t="shared" si="187"/>
        <v>769.25013983999997</v>
      </c>
      <c r="FD74" s="151">
        <f t="shared" si="187"/>
        <v>769.25013983999997</v>
      </c>
      <c r="FE74" s="151">
        <f t="shared" si="187"/>
        <v>769.25013983999997</v>
      </c>
      <c r="FF74" s="151">
        <f t="shared" si="187"/>
        <v>769.25013983999997</v>
      </c>
      <c r="FG74" s="151">
        <f t="shared" si="187"/>
        <v>769.25013983999997</v>
      </c>
      <c r="FH74" s="151">
        <f t="shared" si="187"/>
        <v>769.25013983999997</v>
      </c>
      <c r="FI74" s="151">
        <f t="shared" si="187"/>
        <v>769.25013983999997</v>
      </c>
      <c r="FJ74" s="151">
        <f t="shared" si="187"/>
        <v>769.25013983999997</v>
      </c>
      <c r="FK74" s="151">
        <f t="shared" si="187"/>
        <v>769.25013983999997</v>
      </c>
      <c r="FL74" s="151">
        <f t="shared" si="187"/>
        <v>769.25013983999997</v>
      </c>
      <c r="FM74" s="210">
        <f t="shared" si="187"/>
        <v>713.90110427999991</v>
      </c>
      <c r="FN74" s="151">
        <f t="shared" si="187"/>
        <v>713.90110427999991</v>
      </c>
      <c r="FO74" s="151">
        <f t="shared" si="187"/>
        <v>713.90110427999991</v>
      </c>
      <c r="FP74" s="151">
        <f t="shared" si="187"/>
        <v>713.90110427999991</v>
      </c>
      <c r="FQ74" s="151">
        <f t="shared" si="187"/>
        <v>713.90110427999991</v>
      </c>
      <c r="FR74" s="151">
        <f t="shared" si="187"/>
        <v>713.90110427999991</v>
      </c>
      <c r="FS74" s="151">
        <f t="shared" si="187"/>
        <v>713.90110427999991</v>
      </c>
      <c r="FT74" s="151">
        <f t="shared" si="187"/>
        <v>713.90110427999991</v>
      </c>
      <c r="FU74" s="151">
        <f t="shared" si="187"/>
        <v>713.90110427999991</v>
      </c>
      <c r="FV74" s="151">
        <f t="shared" ref="FV74:GY74" si="188">IFERROR(IF(FV$25-$C74&lt;0,0,VLOOKUP((ROUNDDOWN((FV$25-$C74)/365+1,0)),$C$8:$E$16,3,0))*$E70*$D$20,0)</f>
        <v>713.90110427999991</v>
      </c>
      <c r="FW74" s="151">
        <f t="shared" si="188"/>
        <v>713.90110427999991</v>
      </c>
      <c r="FX74" s="151">
        <f t="shared" si="188"/>
        <v>713.90110427999991</v>
      </c>
      <c r="FY74" s="151">
        <f t="shared" si="188"/>
        <v>407.73413772000004</v>
      </c>
      <c r="FZ74" s="151">
        <f t="shared" si="188"/>
        <v>407.73413772000004</v>
      </c>
      <c r="GA74" s="151">
        <f t="shared" si="188"/>
        <v>407.73413772000004</v>
      </c>
      <c r="GB74" s="151">
        <f t="shared" si="188"/>
        <v>407.73413772000004</v>
      </c>
      <c r="GC74" s="151">
        <f t="shared" si="188"/>
        <v>407.73413772000004</v>
      </c>
      <c r="GD74" s="151">
        <f t="shared" si="188"/>
        <v>407.73413772000004</v>
      </c>
      <c r="GE74" s="151">
        <f t="shared" si="188"/>
        <v>407.73413772000004</v>
      </c>
      <c r="GF74" s="151">
        <f t="shared" si="188"/>
        <v>407.73413772000004</v>
      </c>
      <c r="GG74" s="151">
        <f t="shared" si="188"/>
        <v>407.73413772000004</v>
      </c>
      <c r="GH74" s="151">
        <f t="shared" si="188"/>
        <v>407.73413772000004</v>
      </c>
      <c r="GI74" s="151">
        <f t="shared" si="188"/>
        <v>407.73413772000004</v>
      </c>
      <c r="GJ74" s="151">
        <f t="shared" si="188"/>
        <v>407.73413772000004</v>
      </c>
      <c r="GK74" s="151">
        <f t="shared" si="188"/>
        <v>101.67989832000001</v>
      </c>
      <c r="GL74" s="307">
        <f t="shared" si="188"/>
        <v>101.67989832000001</v>
      </c>
      <c r="GM74" s="151">
        <f t="shared" si="188"/>
        <v>101.67989832000001</v>
      </c>
      <c r="GN74" s="151">
        <f t="shared" si="188"/>
        <v>101.67989832000001</v>
      </c>
      <c r="GO74" s="151">
        <f t="shared" si="188"/>
        <v>101.67989832000001</v>
      </c>
      <c r="GP74" s="151">
        <f t="shared" si="188"/>
        <v>101.67989832000001</v>
      </c>
      <c r="GQ74" s="151">
        <f t="shared" si="188"/>
        <v>101.67989832000001</v>
      </c>
      <c r="GR74" s="151">
        <f t="shared" si="188"/>
        <v>101.67989832000001</v>
      </c>
      <c r="GS74" s="151">
        <f t="shared" si="188"/>
        <v>101.67989832000001</v>
      </c>
      <c r="GT74" s="151">
        <f t="shared" si="188"/>
        <v>101.67989832000001</v>
      </c>
      <c r="GU74" s="151">
        <f t="shared" si="188"/>
        <v>101.67989832000001</v>
      </c>
      <c r="GV74" s="151">
        <f t="shared" si="188"/>
        <v>101.67989832000001</v>
      </c>
      <c r="GW74" s="151">
        <f t="shared" si="188"/>
        <v>0</v>
      </c>
      <c r="GX74" s="151">
        <f t="shared" si="188"/>
        <v>0</v>
      </c>
      <c r="GY74" s="151">
        <f t="shared" si="188"/>
        <v>0</v>
      </c>
    </row>
    <row r="75" spans="2:207" x14ac:dyDescent="0.25">
      <c r="B75" s="143"/>
      <c r="C75" s="144">
        <v>42370</v>
      </c>
      <c r="D75" s="144">
        <f t="shared" si="2"/>
        <v>42400</v>
      </c>
      <c r="E75" s="145">
        <v>718</v>
      </c>
      <c r="F75" s="174">
        <v>0</v>
      </c>
      <c r="G75" s="151">
        <v>16.193770515702859</v>
      </c>
      <c r="H75" s="151">
        <v>16.193770515702859</v>
      </c>
      <c r="I75" s="151">
        <v>16.193770515702859</v>
      </c>
      <c r="J75" s="151">
        <v>16.193770515702859</v>
      </c>
      <c r="K75" s="151">
        <v>16.193770515702859</v>
      </c>
      <c r="L75" s="151">
        <v>16.193770515702859</v>
      </c>
      <c r="M75" s="151">
        <v>16.193770515702859</v>
      </c>
      <c r="N75" s="151">
        <v>16.193770515702859</v>
      </c>
      <c r="O75" s="151">
        <v>16.193770515702859</v>
      </c>
      <c r="P75" s="151">
        <v>16.193770515702859</v>
      </c>
      <c r="Q75" s="151">
        <v>16.193770515702859</v>
      </c>
      <c r="R75" s="151">
        <v>16.193770515702859</v>
      </c>
      <c r="S75" s="151">
        <v>16.391255521991919</v>
      </c>
      <c r="T75" s="151">
        <v>16.391255521991919</v>
      </c>
      <c r="U75" s="151">
        <v>16.391255521991919</v>
      </c>
      <c r="V75" s="151">
        <v>16.391255521991919</v>
      </c>
      <c r="W75" s="151">
        <v>16.391255521991919</v>
      </c>
      <c r="X75" s="151">
        <v>16.391255521991919</v>
      </c>
      <c r="Y75" s="151">
        <v>16.391255521991919</v>
      </c>
      <c r="Z75" s="151">
        <v>16.391255521991919</v>
      </c>
      <c r="AA75" s="151">
        <v>16.391255521991919</v>
      </c>
      <c r="AB75" s="151">
        <v>16.391255521991919</v>
      </c>
      <c r="AC75" s="151">
        <v>16.391255521991919</v>
      </c>
      <c r="AD75" s="151">
        <v>16.391255521991919</v>
      </c>
      <c r="AE75" s="151">
        <v>13.130222122973777</v>
      </c>
      <c r="AF75" s="151">
        <v>13.130222122973777</v>
      </c>
      <c r="AG75" s="151">
        <v>13.130222122973777</v>
      </c>
      <c r="AH75" s="151">
        <v>13.130222122973777</v>
      </c>
      <c r="AI75" s="151">
        <v>13.130222122973777</v>
      </c>
      <c r="AJ75" s="151">
        <v>13.130222122973777</v>
      </c>
      <c r="AK75" s="151">
        <v>13.130222122973777</v>
      </c>
      <c r="AL75" s="151">
        <v>13.130222122973777</v>
      </c>
      <c r="AM75" s="151">
        <v>13.130222122973777</v>
      </c>
      <c r="AN75" s="151">
        <v>13.130222122973777</v>
      </c>
      <c r="AO75" s="210">
        <v>13.130222122973777</v>
      </c>
      <c r="AP75" s="262">
        <v>7.6239999423718698</v>
      </c>
      <c r="AQ75" s="268">
        <f t="shared" si="135"/>
        <v>7.1219573294443714</v>
      </c>
      <c r="AR75" s="265">
        <f t="shared" ref="AR75:BW75" si="189">IFERROR(IF(AR$25-$C75&lt;0,0,VLOOKUP((ROUNDDOWN((AR$25-$C75)/365+1,0)),$C$8:$E$16,3,0))*$E71*$D$3,0)</f>
        <v>11.504829861034471</v>
      </c>
      <c r="AS75" s="265">
        <f t="shared" si="189"/>
        <v>11.504829861034471</v>
      </c>
      <c r="AT75" s="265">
        <f t="shared" si="189"/>
        <v>11.504829861034471</v>
      </c>
      <c r="AU75" s="265">
        <f t="shared" si="189"/>
        <v>11.504829861034471</v>
      </c>
      <c r="AV75" s="265">
        <f t="shared" si="189"/>
        <v>11.504829861034471</v>
      </c>
      <c r="AW75" s="265">
        <f t="shared" si="189"/>
        <v>11.504829861034471</v>
      </c>
      <c r="AX75" s="265">
        <f t="shared" si="189"/>
        <v>11.504829861034471</v>
      </c>
      <c r="AY75" s="265">
        <f t="shared" si="189"/>
        <v>11.504829861034471</v>
      </c>
      <c r="AZ75" s="265">
        <f t="shared" si="189"/>
        <v>11.504829861034471</v>
      </c>
      <c r="BA75" s="265">
        <f t="shared" si="189"/>
        <v>11.504829861034471</v>
      </c>
      <c r="BB75" s="265">
        <f t="shared" si="189"/>
        <v>11.504829861034471</v>
      </c>
      <c r="BC75" s="265">
        <f t="shared" si="189"/>
        <v>11.504829861034471</v>
      </c>
      <c r="BD75" s="265">
        <f t="shared" si="189"/>
        <v>13.703780585040887</v>
      </c>
      <c r="BE75" s="265">
        <f t="shared" si="189"/>
        <v>13.703780585040887</v>
      </c>
      <c r="BF75" s="265">
        <f t="shared" si="189"/>
        <v>13.703780585040887</v>
      </c>
      <c r="BG75" s="265">
        <f t="shared" si="189"/>
        <v>13.703780585040887</v>
      </c>
      <c r="BH75" s="265">
        <f t="shared" si="189"/>
        <v>13.703780585040887</v>
      </c>
      <c r="BI75" s="265">
        <f t="shared" si="189"/>
        <v>13.703780585040887</v>
      </c>
      <c r="BJ75" s="265">
        <f t="shared" si="189"/>
        <v>13.703780585040887</v>
      </c>
      <c r="BK75" s="265">
        <f t="shared" si="189"/>
        <v>13.703780585040887</v>
      </c>
      <c r="BL75" s="265">
        <f t="shared" si="189"/>
        <v>13.703780585040887</v>
      </c>
      <c r="BM75" s="265">
        <f t="shared" si="189"/>
        <v>13.703780585040887</v>
      </c>
      <c r="BN75" s="265">
        <f t="shared" si="189"/>
        <v>13.703780585040887</v>
      </c>
      <c r="BO75" s="269">
        <f t="shared" si="51"/>
        <v>7.9570338880882572</v>
      </c>
      <c r="BP75" s="232">
        <f t="shared" si="189"/>
        <v>12.717767064048056</v>
      </c>
      <c r="BQ75" s="232">
        <f t="shared" si="189"/>
        <v>12.717767064048056</v>
      </c>
      <c r="BR75" s="232">
        <f t="shared" si="189"/>
        <v>12.717767064048056</v>
      </c>
      <c r="BS75" s="232">
        <f t="shared" si="189"/>
        <v>12.717767064048056</v>
      </c>
      <c r="BT75" s="232">
        <f t="shared" si="189"/>
        <v>12.717767064048056</v>
      </c>
      <c r="BU75" s="232">
        <f t="shared" si="189"/>
        <v>12.717767064048056</v>
      </c>
      <c r="BV75" s="232">
        <f t="shared" si="189"/>
        <v>12.717767064048056</v>
      </c>
      <c r="BW75" s="232">
        <f t="shared" si="189"/>
        <v>12.717767064048056</v>
      </c>
      <c r="BX75" s="232">
        <f t="shared" ref="BX75:DA75" si="190">IFERROR(IF(BX$25-$C75&lt;0,0,VLOOKUP((ROUNDDOWN((BX$25-$C75)/365+1,0)),$C$8:$E$16,3,0))*$E71*$D$3,0)</f>
        <v>12.717767064048056</v>
      </c>
      <c r="BY75" s="232">
        <f t="shared" si="190"/>
        <v>12.717767064048056</v>
      </c>
      <c r="BZ75" s="232">
        <f t="shared" si="190"/>
        <v>12.717767064048056</v>
      </c>
      <c r="CA75" s="232">
        <f t="shared" si="190"/>
        <v>12.717767064048056</v>
      </c>
      <c r="CB75" s="232">
        <f t="shared" si="190"/>
        <v>7.2635659988412788</v>
      </c>
      <c r="CC75" s="232">
        <f t="shared" si="190"/>
        <v>7.2635659988412788</v>
      </c>
      <c r="CD75" s="232">
        <f t="shared" si="190"/>
        <v>7.2635659988412788</v>
      </c>
      <c r="CE75" s="232">
        <f t="shared" si="190"/>
        <v>7.2635659988412788</v>
      </c>
      <c r="CF75" s="232">
        <f t="shared" si="190"/>
        <v>7.2635659988412788</v>
      </c>
      <c r="CG75" s="232">
        <f t="shared" si="190"/>
        <v>7.2635659988412788</v>
      </c>
      <c r="CH75" s="232">
        <f t="shared" si="190"/>
        <v>7.2635659988412788</v>
      </c>
      <c r="CI75" s="232">
        <f t="shared" si="190"/>
        <v>7.2635659988412788</v>
      </c>
      <c r="CJ75" s="232">
        <f t="shared" si="190"/>
        <v>7.2635659988412788</v>
      </c>
      <c r="CK75" s="232">
        <f t="shared" si="190"/>
        <v>7.2635659988412788</v>
      </c>
      <c r="CL75" s="232">
        <f t="shared" si="190"/>
        <v>7.2635659988412788</v>
      </c>
      <c r="CM75" s="232">
        <f t="shared" si="190"/>
        <v>7.2635659988412788</v>
      </c>
      <c r="CN75" s="232">
        <f t="shared" si="190"/>
        <v>1.8113731078116764</v>
      </c>
      <c r="CO75" s="232">
        <f t="shared" si="190"/>
        <v>1.8113731078116764</v>
      </c>
      <c r="CP75" s="232">
        <f t="shared" si="190"/>
        <v>1.8113731078116764</v>
      </c>
      <c r="CQ75" s="232">
        <f t="shared" si="190"/>
        <v>1.8113731078116764</v>
      </c>
      <c r="CR75" s="232">
        <f t="shared" si="190"/>
        <v>1.8113731078116764</v>
      </c>
      <c r="CS75" s="232">
        <f t="shared" si="190"/>
        <v>1.8113731078116764</v>
      </c>
      <c r="CT75" s="232">
        <f t="shared" si="190"/>
        <v>1.8113731078116764</v>
      </c>
      <c r="CU75" s="232">
        <f t="shared" si="190"/>
        <v>1.8113731078116764</v>
      </c>
      <c r="CV75" s="232">
        <f t="shared" si="190"/>
        <v>1.8113731078116764</v>
      </c>
      <c r="CW75" s="232">
        <f t="shared" si="190"/>
        <v>1.8113731078116764</v>
      </c>
      <c r="CX75" s="232">
        <f t="shared" si="190"/>
        <v>1.8113731078116764</v>
      </c>
      <c r="CY75" s="232">
        <f t="shared" si="190"/>
        <v>1.8113731078116764</v>
      </c>
      <c r="CZ75" s="232">
        <f t="shared" si="190"/>
        <v>0</v>
      </c>
      <c r="DA75" s="232">
        <f t="shared" si="190"/>
        <v>0</v>
      </c>
      <c r="DD75" s="325">
        <v>0</v>
      </c>
      <c r="DE75" s="151">
        <v>666.07315662650603</v>
      </c>
      <c r="DF75" s="151">
        <v>666.07315662650603</v>
      </c>
      <c r="DG75" s="151">
        <v>666.07315662650603</v>
      </c>
      <c r="DH75" s="151">
        <v>666.07315662650603</v>
      </c>
      <c r="DI75" s="151">
        <v>666.07315662650603</v>
      </c>
      <c r="DJ75" s="151">
        <v>666.07315662650603</v>
      </c>
      <c r="DK75" s="151">
        <v>666.07315662650603</v>
      </c>
      <c r="DL75" s="151">
        <v>666.07315662650603</v>
      </c>
      <c r="DM75" s="151">
        <v>666.07315662650603</v>
      </c>
      <c r="DN75" s="151">
        <v>666.07315662650603</v>
      </c>
      <c r="DO75" s="151">
        <v>666.07315662650603</v>
      </c>
      <c r="DP75" s="151">
        <v>666.07315662650603</v>
      </c>
      <c r="DQ75" s="151">
        <v>674.19600000000003</v>
      </c>
      <c r="DR75" s="151">
        <v>674.19600000000003</v>
      </c>
      <c r="DS75" s="151">
        <v>674.19600000000003</v>
      </c>
      <c r="DT75" s="151">
        <v>674.19600000000003</v>
      </c>
      <c r="DU75" s="151">
        <v>674.19600000000003</v>
      </c>
      <c r="DV75" s="151">
        <v>674.19600000000003</v>
      </c>
      <c r="DW75" s="151">
        <v>674.19600000000003</v>
      </c>
      <c r="DX75" s="151">
        <v>674.19600000000003</v>
      </c>
      <c r="DY75" s="151">
        <v>674.19600000000003</v>
      </c>
      <c r="DZ75" s="151">
        <v>674.19600000000003</v>
      </c>
      <c r="EA75" s="151">
        <v>674.19600000000003</v>
      </c>
      <c r="EB75" s="151">
        <v>674.19600000000003</v>
      </c>
      <c r="EC75" s="151">
        <v>540.06498907563025</v>
      </c>
      <c r="ED75" s="151">
        <v>540.06498907563025</v>
      </c>
      <c r="EE75" s="151">
        <v>540.06498907563025</v>
      </c>
      <c r="EF75" s="151">
        <v>540.06498907563025</v>
      </c>
      <c r="EG75" s="151">
        <v>540.06498907563025</v>
      </c>
      <c r="EH75" s="151">
        <v>540.06498907563025</v>
      </c>
      <c r="EI75" s="151">
        <v>540.06498907563025</v>
      </c>
      <c r="EJ75" s="151">
        <v>540.06498907563025</v>
      </c>
      <c r="EK75" s="151">
        <v>540.06498907563025</v>
      </c>
      <c r="EL75" s="151">
        <v>540.06498907563025</v>
      </c>
      <c r="EM75" s="151">
        <v>540.06498907563025</v>
      </c>
      <c r="EN75" s="326">
        <v>313.58612268907564</v>
      </c>
      <c r="EO75" s="325">
        <f t="shared" si="138"/>
        <v>271.51923073935484</v>
      </c>
      <c r="EP75" s="151">
        <f t="shared" ref="EP75:FU75" si="191">IFERROR(IF(EP$25-$C75&lt;0,0,VLOOKUP((ROUNDDOWN((EP$25-$C75)/365+1,0)),$C$8:$E$16,3,0))*$E71*$D$20,0)</f>
        <v>438.61292747999994</v>
      </c>
      <c r="EQ75" s="151">
        <f t="shared" si="191"/>
        <v>438.61292747999994</v>
      </c>
      <c r="ER75" s="151">
        <f t="shared" si="191"/>
        <v>438.61292747999994</v>
      </c>
      <c r="ES75" s="151">
        <f t="shared" si="191"/>
        <v>438.61292747999994</v>
      </c>
      <c r="ET75" s="151">
        <f t="shared" si="191"/>
        <v>438.61292747999994</v>
      </c>
      <c r="EU75" s="151">
        <f t="shared" si="191"/>
        <v>438.61292747999994</v>
      </c>
      <c r="EV75" s="151">
        <f t="shared" si="191"/>
        <v>438.61292747999994</v>
      </c>
      <c r="EW75" s="151">
        <f t="shared" si="191"/>
        <v>438.61292747999994</v>
      </c>
      <c r="EX75" s="151">
        <f t="shared" si="191"/>
        <v>438.61292747999994</v>
      </c>
      <c r="EY75" s="151">
        <f t="shared" si="191"/>
        <v>438.61292747999994</v>
      </c>
      <c r="EZ75" s="151">
        <f t="shared" si="191"/>
        <v>438.61292747999994</v>
      </c>
      <c r="FA75" s="151">
        <f t="shared" si="191"/>
        <v>438.61292747999994</v>
      </c>
      <c r="FB75" s="151">
        <f t="shared" si="191"/>
        <v>522.44625888000007</v>
      </c>
      <c r="FC75" s="151">
        <f t="shared" si="191"/>
        <v>522.44625888000007</v>
      </c>
      <c r="FD75" s="151">
        <f t="shared" si="191"/>
        <v>522.44625888000007</v>
      </c>
      <c r="FE75" s="151">
        <f t="shared" si="191"/>
        <v>522.44625888000007</v>
      </c>
      <c r="FF75" s="151">
        <f t="shared" si="191"/>
        <v>522.44625888000007</v>
      </c>
      <c r="FG75" s="151">
        <f t="shared" si="191"/>
        <v>522.44625888000007</v>
      </c>
      <c r="FH75" s="151">
        <f t="shared" si="191"/>
        <v>522.44625888000007</v>
      </c>
      <c r="FI75" s="151">
        <f t="shared" si="191"/>
        <v>522.44625888000007</v>
      </c>
      <c r="FJ75" s="151">
        <f t="shared" si="191"/>
        <v>522.44625888000007</v>
      </c>
      <c r="FK75" s="151">
        <f t="shared" si="191"/>
        <v>522.44625888000007</v>
      </c>
      <c r="FL75" s="151">
        <f t="shared" si="191"/>
        <v>522.44625888000007</v>
      </c>
      <c r="FM75" s="210">
        <f t="shared" si="191"/>
        <v>522.44625888000007</v>
      </c>
      <c r="FN75" s="151">
        <f t="shared" si="191"/>
        <v>484.85523995999995</v>
      </c>
      <c r="FO75" s="151">
        <f t="shared" si="191"/>
        <v>484.85523995999995</v>
      </c>
      <c r="FP75" s="151">
        <f t="shared" si="191"/>
        <v>484.85523995999995</v>
      </c>
      <c r="FQ75" s="151">
        <f t="shared" si="191"/>
        <v>484.85523995999995</v>
      </c>
      <c r="FR75" s="151">
        <f t="shared" si="191"/>
        <v>484.85523995999995</v>
      </c>
      <c r="FS75" s="151">
        <f t="shared" si="191"/>
        <v>484.85523995999995</v>
      </c>
      <c r="FT75" s="151">
        <f t="shared" si="191"/>
        <v>484.85523995999995</v>
      </c>
      <c r="FU75" s="151">
        <f t="shared" si="191"/>
        <v>484.85523995999995</v>
      </c>
      <c r="FV75" s="151">
        <f t="shared" ref="FV75:GY75" si="192">IFERROR(IF(FV$25-$C75&lt;0,0,VLOOKUP((ROUNDDOWN((FV$25-$C75)/365+1,0)),$C$8:$E$16,3,0))*$E71*$D$20,0)</f>
        <v>484.85523995999995</v>
      </c>
      <c r="FW75" s="151">
        <f t="shared" si="192"/>
        <v>484.85523995999995</v>
      </c>
      <c r="FX75" s="151">
        <f t="shared" si="192"/>
        <v>484.85523995999995</v>
      </c>
      <c r="FY75" s="151">
        <f t="shared" si="192"/>
        <v>484.85523995999995</v>
      </c>
      <c r="FZ75" s="151">
        <f t="shared" si="192"/>
        <v>276.91795403999998</v>
      </c>
      <c r="GA75" s="151">
        <f t="shared" si="192"/>
        <v>276.91795403999998</v>
      </c>
      <c r="GB75" s="151">
        <f t="shared" si="192"/>
        <v>276.91795403999998</v>
      </c>
      <c r="GC75" s="151">
        <f t="shared" si="192"/>
        <v>276.91795403999998</v>
      </c>
      <c r="GD75" s="151">
        <f t="shared" si="192"/>
        <v>276.91795403999998</v>
      </c>
      <c r="GE75" s="151">
        <f t="shared" si="192"/>
        <v>276.91795403999998</v>
      </c>
      <c r="GF75" s="151">
        <f t="shared" si="192"/>
        <v>276.91795403999998</v>
      </c>
      <c r="GG75" s="151">
        <f t="shared" si="192"/>
        <v>276.91795403999998</v>
      </c>
      <c r="GH75" s="151">
        <f t="shared" si="192"/>
        <v>276.91795403999998</v>
      </c>
      <c r="GI75" s="151">
        <f t="shared" si="192"/>
        <v>276.91795403999998</v>
      </c>
      <c r="GJ75" s="151">
        <f t="shared" si="192"/>
        <v>276.91795403999998</v>
      </c>
      <c r="GK75" s="151">
        <f t="shared" si="192"/>
        <v>276.91795403999998</v>
      </c>
      <c r="GL75" s="307">
        <f t="shared" si="192"/>
        <v>69.057228240000001</v>
      </c>
      <c r="GM75" s="151">
        <f t="shared" si="192"/>
        <v>69.057228240000001</v>
      </c>
      <c r="GN75" s="151">
        <f t="shared" si="192"/>
        <v>69.057228240000001</v>
      </c>
      <c r="GO75" s="151">
        <f t="shared" si="192"/>
        <v>69.057228240000001</v>
      </c>
      <c r="GP75" s="151">
        <f t="shared" si="192"/>
        <v>69.057228240000001</v>
      </c>
      <c r="GQ75" s="151">
        <f t="shared" si="192"/>
        <v>69.057228240000001</v>
      </c>
      <c r="GR75" s="151">
        <f t="shared" si="192"/>
        <v>69.057228240000001</v>
      </c>
      <c r="GS75" s="151">
        <f t="shared" si="192"/>
        <v>69.057228240000001</v>
      </c>
      <c r="GT75" s="151">
        <f t="shared" si="192"/>
        <v>69.057228240000001</v>
      </c>
      <c r="GU75" s="151">
        <f t="shared" si="192"/>
        <v>69.057228240000001</v>
      </c>
      <c r="GV75" s="151">
        <f t="shared" si="192"/>
        <v>69.057228240000001</v>
      </c>
      <c r="GW75" s="151">
        <f t="shared" si="192"/>
        <v>69.057228240000001</v>
      </c>
      <c r="GX75" s="151">
        <f t="shared" si="192"/>
        <v>0</v>
      </c>
      <c r="GY75" s="151">
        <f t="shared" si="192"/>
        <v>0</v>
      </c>
    </row>
    <row r="76" spans="2:207" x14ac:dyDescent="0.25">
      <c r="B76" s="143"/>
      <c r="C76" s="144">
        <v>42401</v>
      </c>
      <c r="D76" s="144">
        <f t="shared" si="2"/>
        <v>42429</v>
      </c>
      <c r="E76" s="145">
        <v>1141</v>
      </c>
      <c r="F76" s="174">
        <v>0</v>
      </c>
      <c r="G76" s="151">
        <v>0</v>
      </c>
      <c r="H76" s="151">
        <v>12.202494599123977</v>
      </c>
      <c r="I76" s="151">
        <v>12.202494599123977</v>
      </c>
      <c r="J76" s="151">
        <v>12.202494599123977</v>
      </c>
      <c r="K76" s="151">
        <v>12.202494599123977</v>
      </c>
      <c r="L76" s="151">
        <v>12.202494599123977</v>
      </c>
      <c r="M76" s="151">
        <v>12.202494599123977</v>
      </c>
      <c r="N76" s="151">
        <v>12.202494599123977</v>
      </c>
      <c r="O76" s="151">
        <v>12.202494599123977</v>
      </c>
      <c r="P76" s="151">
        <v>12.202494599123977</v>
      </c>
      <c r="Q76" s="151">
        <v>12.202494599123977</v>
      </c>
      <c r="R76" s="151">
        <v>12.202494599123977</v>
      </c>
      <c r="S76" s="151">
        <v>12.202494599123977</v>
      </c>
      <c r="T76" s="151">
        <v>12.351305508869389</v>
      </c>
      <c r="U76" s="151">
        <v>12.351305508869389</v>
      </c>
      <c r="V76" s="151">
        <v>12.351305508869389</v>
      </c>
      <c r="W76" s="151">
        <v>12.351305508869389</v>
      </c>
      <c r="X76" s="151">
        <v>12.351305508869389</v>
      </c>
      <c r="Y76" s="151">
        <v>12.351305508869389</v>
      </c>
      <c r="Z76" s="151">
        <v>12.351305508869389</v>
      </c>
      <c r="AA76" s="151">
        <v>12.351305508869389</v>
      </c>
      <c r="AB76" s="151">
        <v>12.351305508869389</v>
      </c>
      <c r="AC76" s="151">
        <v>12.351305508869389</v>
      </c>
      <c r="AD76" s="151">
        <v>12.351305508869389</v>
      </c>
      <c r="AE76" s="151">
        <v>12.351305508869389</v>
      </c>
      <c r="AF76" s="151">
        <v>9.8940184675039884</v>
      </c>
      <c r="AG76" s="151">
        <v>9.8940184675039884</v>
      </c>
      <c r="AH76" s="151">
        <v>9.8940184675039884</v>
      </c>
      <c r="AI76" s="151">
        <v>9.8940184675039884</v>
      </c>
      <c r="AJ76" s="151">
        <v>9.8940184675039884</v>
      </c>
      <c r="AK76" s="151">
        <v>9.8940184675039884</v>
      </c>
      <c r="AL76" s="151">
        <v>9.8940184675039884</v>
      </c>
      <c r="AM76" s="151">
        <v>9.8940184675039884</v>
      </c>
      <c r="AN76" s="151">
        <v>9.8940184675039884</v>
      </c>
      <c r="AO76" s="210">
        <v>9.8940184675039884</v>
      </c>
      <c r="AP76" s="262">
        <v>5.7449139488732834</v>
      </c>
      <c r="AQ76" s="268">
        <f t="shared" si="135"/>
        <v>5.366609694972845</v>
      </c>
      <c r="AR76" s="265">
        <f t="shared" ref="AR76:BW76" si="193">IFERROR(IF(AR$25-$C76&lt;0,0,VLOOKUP((ROUNDDOWN((AR$25-$C76)/365+1,0)),$C$8:$E$16,3,0))*$E72*$D$3,0)</f>
        <v>12.797300041858323</v>
      </c>
      <c r="AS76" s="265">
        <f t="shared" si="193"/>
        <v>8.669236365118401</v>
      </c>
      <c r="AT76" s="265">
        <f t="shared" si="193"/>
        <v>8.669236365118401</v>
      </c>
      <c r="AU76" s="265">
        <f t="shared" si="193"/>
        <v>8.669236365118401</v>
      </c>
      <c r="AV76" s="265">
        <f t="shared" si="193"/>
        <v>8.669236365118401</v>
      </c>
      <c r="AW76" s="265">
        <f t="shared" si="193"/>
        <v>8.669236365118401</v>
      </c>
      <c r="AX76" s="265">
        <f t="shared" si="193"/>
        <v>8.669236365118401</v>
      </c>
      <c r="AY76" s="265">
        <f t="shared" si="193"/>
        <v>8.669236365118401</v>
      </c>
      <c r="AZ76" s="265">
        <f t="shared" si="193"/>
        <v>8.669236365118401</v>
      </c>
      <c r="BA76" s="265">
        <f t="shared" si="193"/>
        <v>8.669236365118401</v>
      </c>
      <c r="BB76" s="265">
        <f t="shared" si="193"/>
        <v>8.669236365118401</v>
      </c>
      <c r="BC76" s="265">
        <f t="shared" si="193"/>
        <v>8.669236365118401</v>
      </c>
      <c r="BD76" s="265">
        <f t="shared" si="193"/>
        <v>8.669236365118401</v>
      </c>
      <c r="BE76" s="265">
        <f t="shared" si="193"/>
        <v>10.326212071141207</v>
      </c>
      <c r="BF76" s="265">
        <f t="shared" si="193"/>
        <v>10.326212071141207</v>
      </c>
      <c r="BG76" s="265">
        <f t="shared" si="193"/>
        <v>10.326212071141207</v>
      </c>
      <c r="BH76" s="265">
        <f t="shared" si="193"/>
        <v>10.326212071141207</v>
      </c>
      <c r="BI76" s="265">
        <f t="shared" si="193"/>
        <v>10.326212071141207</v>
      </c>
      <c r="BJ76" s="265">
        <f t="shared" si="193"/>
        <v>10.326212071141207</v>
      </c>
      <c r="BK76" s="265">
        <f t="shared" si="193"/>
        <v>10.326212071141207</v>
      </c>
      <c r="BL76" s="265">
        <f t="shared" si="193"/>
        <v>10.326212071141207</v>
      </c>
      <c r="BM76" s="265">
        <f t="shared" si="193"/>
        <v>10.326212071141207</v>
      </c>
      <c r="BN76" s="265">
        <f t="shared" si="193"/>
        <v>10.326212071141207</v>
      </c>
      <c r="BO76" s="269">
        <f t="shared" si="51"/>
        <v>5.9958650735658621</v>
      </c>
      <c r="BP76" s="232">
        <f t="shared" si="193"/>
        <v>10.326212071141207</v>
      </c>
      <c r="BQ76" s="232">
        <f t="shared" si="193"/>
        <v>9.5832211381209351</v>
      </c>
      <c r="BR76" s="232">
        <f t="shared" si="193"/>
        <v>9.5832211381209351</v>
      </c>
      <c r="BS76" s="232">
        <f t="shared" si="193"/>
        <v>9.5832211381209351</v>
      </c>
      <c r="BT76" s="232">
        <f t="shared" si="193"/>
        <v>9.5832211381209351</v>
      </c>
      <c r="BU76" s="232">
        <f t="shared" si="193"/>
        <v>9.5832211381209351</v>
      </c>
      <c r="BV76" s="232">
        <f t="shared" si="193"/>
        <v>9.5832211381209351</v>
      </c>
      <c r="BW76" s="232">
        <f t="shared" si="193"/>
        <v>9.5832211381209351</v>
      </c>
      <c r="BX76" s="232">
        <f t="shared" ref="BX76:DA76" si="194">IFERROR(IF(BX$25-$C76&lt;0,0,VLOOKUP((ROUNDDOWN((BX$25-$C76)/365+1,0)),$C$8:$E$16,3,0))*$E72*$D$3,0)</f>
        <v>9.5832211381209351</v>
      </c>
      <c r="BY76" s="232">
        <f t="shared" si="194"/>
        <v>9.5832211381209351</v>
      </c>
      <c r="BZ76" s="232">
        <f t="shared" si="194"/>
        <v>9.5832211381209351</v>
      </c>
      <c r="CA76" s="232">
        <f t="shared" si="194"/>
        <v>9.5832211381209351</v>
      </c>
      <c r="CB76" s="232">
        <f t="shared" si="194"/>
        <v>9.5832211381209351</v>
      </c>
      <c r="CC76" s="232">
        <f t="shared" si="194"/>
        <v>5.4733160992552383</v>
      </c>
      <c r="CD76" s="232">
        <f t="shared" si="194"/>
        <v>5.4733160992552383</v>
      </c>
      <c r="CE76" s="232">
        <f t="shared" si="194"/>
        <v>5.4733160992552383</v>
      </c>
      <c r="CF76" s="232">
        <f t="shared" si="194"/>
        <v>5.4733160992552383</v>
      </c>
      <c r="CG76" s="232">
        <f t="shared" si="194"/>
        <v>5.4733160992552383</v>
      </c>
      <c r="CH76" s="232">
        <f t="shared" si="194"/>
        <v>5.4733160992552383</v>
      </c>
      <c r="CI76" s="232">
        <f t="shared" si="194"/>
        <v>5.4733160992552383</v>
      </c>
      <c r="CJ76" s="232">
        <f t="shared" si="194"/>
        <v>5.4733160992552383</v>
      </c>
      <c r="CK76" s="232">
        <f t="shared" si="194"/>
        <v>5.4733160992552383</v>
      </c>
      <c r="CL76" s="232">
        <f t="shared" si="194"/>
        <v>5.4733160992552383</v>
      </c>
      <c r="CM76" s="232">
        <f t="shared" si="194"/>
        <v>5.4733160992552383</v>
      </c>
      <c r="CN76" s="232">
        <f t="shared" si="194"/>
        <v>5.4733160992552383</v>
      </c>
      <c r="CO76" s="232">
        <f t="shared" si="194"/>
        <v>1.3649242802123929</v>
      </c>
      <c r="CP76" s="232">
        <f t="shared" si="194"/>
        <v>1.3649242802123929</v>
      </c>
      <c r="CQ76" s="232">
        <f t="shared" si="194"/>
        <v>1.3649242802123929</v>
      </c>
      <c r="CR76" s="232">
        <f t="shared" si="194"/>
        <v>1.3649242802123929</v>
      </c>
      <c r="CS76" s="232">
        <f t="shared" si="194"/>
        <v>1.3649242802123929</v>
      </c>
      <c r="CT76" s="232">
        <f t="shared" si="194"/>
        <v>1.3649242802123929</v>
      </c>
      <c r="CU76" s="232">
        <f t="shared" si="194"/>
        <v>1.3649242802123929</v>
      </c>
      <c r="CV76" s="232">
        <f t="shared" si="194"/>
        <v>1.3649242802123929</v>
      </c>
      <c r="CW76" s="232">
        <f t="shared" si="194"/>
        <v>1.3649242802123929</v>
      </c>
      <c r="CX76" s="232">
        <f t="shared" si="194"/>
        <v>1.3649242802123929</v>
      </c>
      <c r="CY76" s="232">
        <f t="shared" si="194"/>
        <v>1.3649242802123929</v>
      </c>
      <c r="CZ76" s="232">
        <f t="shared" si="194"/>
        <v>1.3649242802123929</v>
      </c>
      <c r="DA76" s="232">
        <f t="shared" si="194"/>
        <v>0</v>
      </c>
      <c r="DD76" s="325">
        <v>0</v>
      </c>
      <c r="DE76" s="151">
        <v>0</v>
      </c>
      <c r="DF76" s="151">
        <v>501.90621686746988</v>
      </c>
      <c r="DG76" s="151">
        <v>501.90621686746988</v>
      </c>
      <c r="DH76" s="151">
        <v>501.90621686746988</v>
      </c>
      <c r="DI76" s="151">
        <v>501.90621686746988</v>
      </c>
      <c r="DJ76" s="151">
        <v>501.90621686746988</v>
      </c>
      <c r="DK76" s="151">
        <v>501.90621686746988</v>
      </c>
      <c r="DL76" s="151">
        <v>501.90621686746988</v>
      </c>
      <c r="DM76" s="151">
        <v>501.90621686746988</v>
      </c>
      <c r="DN76" s="151">
        <v>501.90621686746988</v>
      </c>
      <c r="DO76" s="151">
        <v>501.90621686746988</v>
      </c>
      <c r="DP76" s="151">
        <v>501.90621686746988</v>
      </c>
      <c r="DQ76" s="151">
        <v>501.90621686746988</v>
      </c>
      <c r="DR76" s="151">
        <v>508.02702439024387</v>
      </c>
      <c r="DS76" s="151">
        <v>508.02702439024387</v>
      </c>
      <c r="DT76" s="151">
        <v>508.02702439024387</v>
      </c>
      <c r="DU76" s="151">
        <v>508.02702439024387</v>
      </c>
      <c r="DV76" s="151">
        <v>508.02702439024387</v>
      </c>
      <c r="DW76" s="151">
        <v>508.02702439024387</v>
      </c>
      <c r="DX76" s="151">
        <v>508.02702439024387</v>
      </c>
      <c r="DY76" s="151">
        <v>508.02702439024387</v>
      </c>
      <c r="DZ76" s="151">
        <v>508.02702439024387</v>
      </c>
      <c r="EA76" s="151">
        <v>508.02702439024387</v>
      </c>
      <c r="EB76" s="151">
        <v>508.02702439024387</v>
      </c>
      <c r="EC76" s="151">
        <v>508.02702439024387</v>
      </c>
      <c r="ED76" s="151">
        <v>406.9552613445378</v>
      </c>
      <c r="EE76" s="151">
        <v>406.9552613445378</v>
      </c>
      <c r="EF76" s="151">
        <v>406.9552613445378</v>
      </c>
      <c r="EG76" s="151">
        <v>406.9552613445378</v>
      </c>
      <c r="EH76" s="151">
        <v>406.9552613445378</v>
      </c>
      <c r="EI76" s="151">
        <v>406.9552613445378</v>
      </c>
      <c r="EJ76" s="151">
        <v>406.9552613445378</v>
      </c>
      <c r="EK76" s="151">
        <v>406.9552613445378</v>
      </c>
      <c r="EL76" s="151">
        <v>406.9552613445378</v>
      </c>
      <c r="EM76" s="151">
        <v>406.9552613445378</v>
      </c>
      <c r="EN76" s="326">
        <v>236.29660336134455</v>
      </c>
      <c r="EO76" s="325">
        <f t="shared" si="138"/>
        <v>204.5979312503226</v>
      </c>
      <c r="EP76" s="151">
        <f t="shared" ref="EP76:FU76" si="195">IFERROR(IF(EP$25-$C76&lt;0,0,VLOOKUP((ROUNDDOWN((EP$25-$C76)/365+1,0)),$C$8:$E$16,3,0))*$E72*$D$20,0)</f>
        <v>487.88737452000004</v>
      </c>
      <c r="EQ76" s="151">
        <f t="shared" si="195"/>
        <v>330.50807243999998</v>
      </c>
      <c r="ER76" s="151">
        <f t="shared" si="195"/>
        <v>330.50807243999998</v>
      </c>
      <c r="ES76" s="151">
        <f t="shared" si="195"/>
        <v>330.50807243999998</v>
      </c>
      <c r="ET76" s="151">
        <f t="shared" si="195"/>
        <v>330.50807243999998</v>
      </c>
      <c r="EU76" s="151">
        <f t="shared" si="195"/>
        <v>330.50807243999998</v>
      </c>
      <c r="EV76" s="151">
        <f t="shared" si="195"/>
        <v>330.50807243999998</v>
      </c>
      <c r="EW76" s="151">
        <f t="shared" si="195"/>
        <v>330.50807243999998</v>
      </c>
      <c r="EX76" s="151">
        <f t="shared" si="195"/>
        <v>330.50807243999998</v>
      </c>
      <c r="EY76" s="151">
        <f t="shared" si="195"/>
        <v>330.50807243999998</v>
      </c>
      <c r="EZ76" s="151">
        <f t="shared" si="195"/>
        <v>330.50807243999998</v>
      </c>
      <c r="FA76" s="151">
        <f t="shared" si="195"/>
        <v>330.50807243999998</v>
      </c>
      <c r="FB76" s="151">
        <f t="shared" si="195"/>
        <v>330.50807243999998</v>
      </c>
      <c r="FC76" s="151">
        <f t="shared" si="195"/>
        <v>393.67901663999999</v>
      </c>
      <c r="FD76" s="151">
        <f t="shared" si="195"/>
        <v>393.67901663999999</v>
      </c>
      <c r="FE76" s="151">
        <f t="shared" si="195"/>
        <v>393.67901663999999</v>
      </c>
      <c r="FF76" s="151">
        <f t="shared" si="195"/>
        <v>393.67901663999999</v>
      </c>
      <c r="FG76" s="151">
        <f t="shared" si="195"/>
        <v>393.67901663999999</v>
      </c>
      <c r="FH76" s="151">
        <f t="shared" si="195"/>
        <v>393.67901663999999</v>
      </c>
      <c r="FI76" s="151">
        <f t="shared" si="195"/>
        <v>393.67901663999999</v>
      </c>
      <c r="FJ76" s="151">
        <f t="shared" si="195"/>
        <v>393.67901663999999</v>
      </c>
      <c r="FK76" s="151">
        <f t="shared" si="195"/>
        <v>393.67901663999999</v>
      </c>
      <c r="FL76" s="151">
        <f t="shared" si="195"/>
        <v>393.67901663999999</v>
      </c>
      <c r="FM76" s="210">
        <f t="shared" si="195"/>
        <v>393.67901663999999</v>
      </c>
      <c r="FN76" s="151">
        <f t="shared" si="195"/>
        <v>393.67901663999999</v>
      </c>
      <c r="FO76" s="151">
        <f t="shared" si="195"/>
        <v>365.35304988000001</v>
      </c>
      <c r="FP76" s="151">
        <f t="shared" si="195"/>
        <v>365.35304988000001</v>
      </c>
      <c r="FQ76" s="151">
        <f t="shared" si="195"/>
        <v>365.35304988000001</v>
      </c>
      <c r="FR76" s="151">
        <f t="shared" si="195"/>
        <v>365.35304988000001</v>
      </c>
      <c r="FS76" s="151">
        <f t="shared" si="195"/>
        <v>365.35304988000001</v>
      </c>
      <c r="FT76" s="151">
        <f t="shared" si="195"/>
        <v>365.35304988000001</v>
      </c>
      <c r="FU76" s="151">
        <f t="shared" si="195"/>
        <v>365.35304988000001</v>
      </c>
      <c r="FV76" s="151">
        <f t="shared" ref="FV76:GY76" si="196">IFERROR(IF(FV$25-$C76&lt;0,0,VLOOKUP((ROUNDDOWN((FV$25-$C76)/365+1,0)),$C$8:$E$16,3,0))*$E72*$D$20,0)</f>
        <v>365.35304988000001</v>
      </c>
      <c r="FW76" s="151">
        <f t="shared" si="196"/>
        <v>365.35304988000001</v>
      </c>
      <c r="FX76" s="151">
        <f t="shared" si="196"/>
        <v>365.35304988000001</v>
      </c>
      <c r="FY76" s="151">
        <f t="shared" si="196"/>
        <v>365.35304988000001</v>
      </c>
      <c r="FZ76" s="151">
        <f t="shared" si="196"/>
        <v>365.35304988000001</v>
      </c>
      <c r="GA76" s="151">
        <f t="shared" si="196"/>
        <v>208.66603212000001</v>
      </c>
      <c r="GB76" s="151">
        <f t="shared" si="196"/>
        <v>208.66603212000001</v>
      </c>
      <c r="GC76" s="151">
        <f t="shared" si="196"/>
        <v>208.66603212000001</v>
      </c>
      <c r="GD76" s="151">
        <f t="shared" si="196"/>
        <v>208.66603212000001</v>
      </c>
      <c r="GE76" s="151">
        <f t="shared" si="196"/>
        <v>208.66603212000001</v>
      </c>
      <c r="GF76" s="151">
        <f t="shared" si="196"/>
        <v>208.66603212000001</v>
      </c>
      <c r="GG76" s="151">
        <f t="shared" si="196"/>
        <v>208.66603212000001</v>
      </c>
      <c r="GH76" s="151">
        <f t="shared" si="196"/>
        <v>208.66603212000001</v>
      </c>
      <c r="GI76" s="151">
        <f t="shared" si="196"/>
        <v>208.66603212000001</v>
      </c>
      <c r="GJ76" s="151">
        <f t="shared" si="196"/>
        <v>208.66603212000001</v>
      </c>
      <c r="GK76" s="151">
        <f t="shared" si="196"/>
        <v>208.66603212000001</v>
      </c>
      <c r="GL76" s="307">
        <f t="shared" si="196"/>
        <v>208.66603212000001</v>
      </c>
      <c r="GM76" s="151">
        <f t="shared" si="196"/>
        <v>52.036704720000003</v>
      </c>
      <c r="GN76" s="151">
        <f t="shared" si="196"/>
        <v>52.036704720000003</v>
      </c>
      <c r="GO76" s="151">
        <f t="shared" si="196"/>
        <v>52.036704720000003</v>
      </c>
      <c r="GP76" s="151">
        <f t="shared" si="196"/>
        <v>52.036704720000003</v>
      </c>
      <c r="GQ76" s="151">
        <f t="shared" si="196"/>
        <v>52.036704720000003</v>
      </c>
      <c r="GR76" s="151">
        <f t="shared" si="196"/>
        <v>52.036704720000003</v>
      </c>
      <c r="GS76" s="151">
        <f t="shared" si="196"/>
        <v>52.036704720000003</v>
      </c>
      <c r="GT76" s="151">
        <f t="shared" si="196"/>
        <v>52.036704720000003</v>
      </c>
      <c r="GU76" s="151">
        <f t="shared" si="196"/>
        <v>52.036704720000003</v>
      </c>
      <c r="GV76" s="151">
        <f t="shared" si="196"/>
        <v>52.036704720000003</v>
      </c>
      <c r="GW76" s="151">
        <f t="shared" si="196"/>
        <v>52.036704720000003</v>
      </c>
      <c r="GX76" s="151">
        <f t="shared" si="196"/>
        <v>52.036704720000003</v>
      </c>
      <c r="GY76" s="151">
        <f t="shared" si="196"/>
        <v>0</v>
      </c>
    </row>
    <row r="77" spans="2:207" x14ac:dyDescent="0.25">
      <c r="B77" s="143"/>
      <c r="C77" s="144">
        <v>42430</v>
      </c>
      <c r="D77" s="144">
        <f t="shared" si="2"/>
        <v>42460</v>
      </c>
      <c r="E77" s="145">
        <v>2818</v>
      </c>
      <c r="F77" s="174">
        <v>0</v>
      </c>
      <c r="G77" s="151">
        <v>0</v>
      </c>
      <c r="H77" s="151">
        <v>0</v>
      </c>
      <c r="I77" s="151">
        <v>17.274741076442972</v>
      </c>
      <c r="J77" s="151">
        <v>17.274741076442972</v>
      </c>
      <c r="K77" s="151">
        <v>17.274741076442972</v>
      </c>
      <c r="L77" s="151">
        <v>17.274741076442972</v>
      </c>
      <c r="M77" s="151">
        <v>17.274741076442972</v>
      </c>
      <c r="N77" s="151">
        <v>17.274741076442972</v>
      </c>
      <c r="O77" s="151">
        <v>17.274741076442972</v>
      </c>
      <c r="P77" s="151">
        <v>17.274741076442972</v>
      </c>
      <c r="Q77" s="151">
        <v>17.274741076442972</v>
      </c>
      <c r="R77" s="151">
        <v>17.274741076442972</v>
      </c>
      <c r="S77" s="151">
        <v>17.274741076442972</v>
      </c>
      <c r="T77" s="151">
        <v>17.274741076442972</v>
      </c>
      <c r="U77" s="151">
        <v>17.485408650545935</v>
      </c>
      <c r="V77" s="151">
        <v>17.485408650545935</v>
      </c>
      <c r="W77" s="151">
        <v>17.485408650545935</v>
      </c>
      <c r="X77" s="151">
        <v>17.485408650545935</v>
      </c>
      <c r="Y77" s="151">
        <v>17.485408650545935</v>
      </c>
      <c r="Z77" s="151">
        <v>17.485408650545935</v>
      </c>
      <c r="AA77" s="151">
        <v>17.485408650545935</v>
      </c>
      <c r="AB77" s="151">
        <v>17.485408650545935</v>
      </c>
      <c r="AC77" s="151">
        <v>17.485408650545935</v>
      </c>
      <c r="AD77" s="151">
        <v>17.485408650545935</v>
      </c>
      <c r="AE77" s="151">
        <v>17.485408650545935</v>
      </c>
      <c r="AF77" s="151">
        <v>17.485408650545935</v>
      </c>
      <c r="AG77" s="151">
        <v>14.006693946330179</v>
      </c>
      <c r="AH77" s="151">
        <v>14.006693946330179</v>
      </c>
      <c r="AI77" s="151">
        <v>14.006693946330179</v>
      </c>
      <c r="AJ77" s="151">
        <v>14.006693946330179</v>
      </c>
      <c r="AK77" s="151">
        <v>14.006693946330179</v>
      </c>
      <c r="AL77" s="151">
        <v>14.006693946330179</v>
      </c>
      <c r="AM77" s="151">
        <v>14.006693946330179</v>
      </c>
      <c r="AN77" s="151">
        <v>14.006693946330179</v>
      </c>
      <c r="AO77" s="210">
        <v>14.006693946330179</v>
      </c>
      <c r="AP77" s="262">
        <v>8.1329190656110715</v>
      </c>
      <c r="AQ77" s="268">
        <f t="shared" si="135"/>
        <v>7.5973639804470769</v>
      </c>
      <c r="AR77" s="265">
        <f t="shared" ref="AR77:BW77" si="197">IFERROR(IF(AR$25-$C77&lt;0,0,VLOOKUP((ROUNDDOWN((AR$25-$C77)/365+1,0)),$C$8:$E$16,3,0))*$E73*$D$3,0)</f>
        <v>18.116791030296874</v>
      </c>
      <c r="AS77" s="265">
        <f t="shared" si="197"/>
        <v>18.116791030296874</v>
      </c>
      <c r="AT77" s="265">
        <f t="shared" si="197"/>
        <v>12.272803099511741</v>
      </c>
      <c r="AU77" s="265">
        <f t="shared" si="197"/>
        <v>12.272803099511741</v>
      </c>
      <c r="AV77" s="265">
        <f t="shared" si="197"/>
        <v>12.272803099511741</v>
      </c>
      <c r="AW77" s="265">
        <f t="shared" si="197"/>
        <v>12.272803099511741</v>
      </c>
      <c r="AX77" s="265">
        <f t="shared" si="197"/>
        <v>12.272803099511741</v>
      </c>
      <c r="AY77" s="265">
        <f t="shared" si="197"/>
        <v>12.272803099511741</v>
      </c>
      <c r="AZ77" s="265">
        <f t="shared" si="197"/>
        <v>12.272803099511741</v>
      </c>
      <c r="BA77" s="265">
        <f t="shared" si="197"/>
        <v>12.272803099511741</v>
      </c>
      <c r="BB77" s="265">
        <f t="shared" si="197"/>
        <v>12.272803099511741</v>
      </c>
      <c r="BC77" s="265">
        <f t="shared" si="197"/>
        <v>12.272803099511741</v>
      </c>
      <c r="BD77" s="265">
        <f t="shared" si="197"/>
        <v>12.272803099511741</v>
      </c>
      <c r="BE77" s="265">
        <f t="shared" si="197"/>
        <v>12.272803099511741</v>
      </c>
      <c r="BF77" s="265">
        <f t="shared" si="197"/>
        <v>14.618538724222049</v>
      </c>
      <c r="BG77" s="265">
        <f t="shared" si="197"/>
        <v>14.618538724222049</v>
      </c>
      <c r="BH77" s="265">
        <f t="shared" si="197"/>
        <v>14.618538724222049</v>
      </c>
      <c r="BI77" s="265">
        <f t="shared" si="197"/>
        <v>14.618538724222049</v>
      </c>
      <c r="BJ77" s="265">
        <f t="shared" si="197"/>
        <v>14.618538724222049</v>
      </c>
      <c r="BK77" s="265">
        <f t="shared" si="197"/>
        <v>14.618538724222049</v>
      </c>
      <c r="BL77" s="265">
        <f t="shared" si="197"/>
        <v>14.618538724222049</v>
      </c>
      <c r="BM77" s="265">
        <f t="shared" si="197"/>
        <v>14.618538724222049</v>
      </c>
      <c r="BN77" s="265">
        <f t="shared" si="197"/>
        <v>14.618538724222049</v>
      </c>
      <c r="BO77" s="269">
        <f t="shared" si="51"/>
        <v>8.488183775354738</v>
      </c>
      <c r="BP77" s="232">
        <f t="shared" si="197"/>
        <v>14.618538724222049</v>
      </c>
      <c r="BQ77" s="232">
        <f t="shared" si="197"/>
        <v>14.618538724222049</v>
      </c>
      <c r="BR77" s="232">
        <f t="shared" si="197"/>
        <v>13.566706585653318</v>
      </c>
      <c r="BS77" s="232">
        <f t="shared" si="197"/>
        <v>13.566706585653318</v>
      </c>
      <c r="BT77" s="232">
        <f t="shared" si="197"/>
        <v>13.566706585653318</v>
      </c>
      <c r="BU77" s="232">
        <f t="shared" si="197"/>
        <v>13.566706585653318</v>
      </c>
      <c r="BV77" s="232">
        <f t="shared" si="197"/>
        <v>13.566706585653318</v>
      </c>
      <c r="BW77" s="232">
        <f t="shared" si="197"/>
        <v>13.566706585653318</v>
      </c>
      <c r="BX77" s="232">
        <f t="shared" ref="BX77:DA77" si="198">IFERROR(IF(BX$25-$C77&lt;0,0,VLOOKUP((ROUNDDOWN((BX$25-$C77)/365+1,0)),$C$8:$E$16,3,0))*$E73*$D$3,0)</f>
        <v>13.566706585653318</v>
      </c>
      <c r="BY77" s="232">
        <f t="shared" si="198"/>
        <v>13.566706585653318</v>
      </c>
      <c r="BZ77" s="232">
        <f t="shared" si="198"/>
        <v>13.566706585653318</v>
      </c>
      <c r="CA77" s="232">
        <f t="shared" si="198"/>
        <v>13.566706585653318</v>
      </c>
      <c r="CB77" s="232">
        <f t="shared" si="198"/>
        <v>13.566706585653318</v>
      </c>
      <c r="CC77" s="232">
        <f t="shared" si="198"/>
        <v>13.566706585653318</v>
      </c>
      <c r="CD77" s="232">
        <f t="shared" si="198"/>
        <v>7.7484253466458313</v>
      </c>
      <c r="CE77" s="232">
        <f t="shared" si="198"/>
        <v>7.7484253466458313</v>
      </c>
      <c r="CF77" s="232">
        <f t="shared" si="198"/>
        <v>7.7484253466458313</v>
      </c>
      <c r="CG77" s="232">
        <f t="shared" si="198"/>
        <v>7.7484253466458313</v>
      </c>
      <c r="CH77" s="232">
        <f t="shared" si="198"/>
        <v>7.7484253466458313</v>
      </c>
      <c r="CI77" s="232">
        <f t="shared" si="198"/>
        <v>7.7484253466458313</v>
      </c>
      <c r="CJ77" s="232">
        <f t="shared" si="198"/>
        <v>7.7484253466458313</v>
      </c>
      <c r="CK77" s="232">
        <f t="shared" si="198"/>
        <v>7.7484253466458313</v>
      </c>
      <c r="CL77" s="232">
        <f t="shared" si="198"/>
        <v>7.7484253466458313</v>
      </c>
      <c r="CM77" s="232">
        <f t="shared" si="198"/>
        <v>7.7484253466458313</v>
      </c>
      <c r="CN77" s="232">
        <f t="shared" si="198"/>
        <v>7.7484253466458313</v>
      </c>
      <c r="CO77" s="232">
        <f t="shared" si="198"/>
        <v>7.7484253466458313</v>
      </c>
      <c r="CP77" s="232">
        <f t="shared" si="198"/>
        <v>1.9322863319531489</v>
      </c>
      <c r="CQ77" s="232">
        <f t="shared" si="198"/>
        <v>1.9322863319531489</v>
      </c>
      <c r="CR77" s="232">
        <f t="shared" si="198"/>
        <v>1.9322863319531489</v>
      </c>
      <c r="CS77" s="232">
        <f t="shared" si="198"/>
        <v>1.9322863319531489</v>
      </c>
      <c r="CT77" s="232">
        <f t="shared" si="198"/>
        <v>1.9322863319531489</v>
      </c>
      <c r="CU77" s="232">
        <f t="shared" si="198"/>
        <v>1.9322863319531489</v>
      </c>
      <c r="CV77" s="232">
        <f t="shared" si="198"/>
        <v>1.9322863319531489</v>
      </c>
      <c r="CW77" s="232">
        <f t="shared" si="198"/>
        <v>1.9322863319531489</v>
      </c>
      <c r="CX77" s="232">
        <f t="shared" si="198"/>
        <v>1.9322863319531489</v>
      </c>
      <c r="CY77" s="232">
        <f t="shared" si="198"/>
        <v>1.9322863319531489</v>
      </c>
      <c r="CZ77" s="232">
        <f t="shared" si="198"/>
        <v>1.9322863319531489</v>
      </c>
      <c r="DA77" s="232">
        <f t="shared" si="198"/>
        <v>1.9322863319531489</v>
      </c>
      <c r="DD77" s="325">
        <v>0</v>
      </c>
      <c r="DE77" s="151">
        <v>0</v>
      </c>
      <c r="DF77" s="151">
        <v>0</v>
      </c>
      <c r="DG77" s="151">
        <v>710.53503614457827</v>
      </c>
      <c r="DH77" s="151">
        <v>710.53503614457827</v>
      </c>
      <c r="DI77" s="151">
        <v>710.53503614457827</v>
      </c>
      <c r="DJ77" s="151">
        <v>710.53503614457827</v>
      </c>
      <c r="DK77" s="151">
        <v>710.53503614457827</v>
      </c>
      <c r="DL77" s="151">
        <v>710.53503614457827</v>
      </c>
      <c r="DM77" s="151">
        <v>710.53503614457827</v>
      </c>
      <c r="DN77" s="151">
        <v>710.53503614457827</v>
      </c>
      <c r="DO77" s="151">
        <v>710.53503614457827</v>
      </c>
      <c r="DP77" s="151">
        <v>710.53503614457827</v>
      </c>
      <c r="DQ77" s="151">
        <v>710.53503614457827</v>
      </c>
      <c r="DR77" s="151">
        <v>710.53503614457827</v>
      </c>
      <c r="DS77" s="151">
        <v>719.20009756097568</v>
      </c>
      <c r="DT77" s="151">
        <v>719.20009756097568</v>
      </c>
      <c r="DU77" s="151">
        <v>719.20009756097568</v>
      </c>
      <c r="DV77" s="151">
        <v>719.20009756097568</v>
      </c>
      <c r="DW77" s="151">
        <v>719.20009756097568</v>
      </c>
      <c r="DX77" s="151">
        <v>719.20009756097568</v>
      </c>
      <c r="DY77" s="151">
        <v>719.20009756097568</v>
      </c>
      <c r="DZ77" s="151">
        <v>719.20009756097568</v>
      </c>
      <c r="EA77" s="151">
        <v>719.20009756097568</v>
      </c>
      <c r="EB77" s="151">
        <v>719.20009756097568</v>
      </c>
      <c r="EC77" s="151">
        <v>719.20009756097568</v>
      </c>
      <c r="ED77" s="151">
        <v>719.20009756097568</v>
      </c>
      <c r="EE77" s="151">
        <v>576.11554033613447</v>
      </c>
      <c r="EF77" s="151">
        <v>576.11554033613447</v>
      </c>
      <c r="EG77" s="151">
        <v>576.11554033613447</v>
      </c>
      <c r="EH77" s="151">
        <v>576.11554033613447</v>
      </c>
      <c r="EI77" s="151">
        <v>576.11554033613447</v>
      </c>
      <c r="EJ77" s="151">
        <v>576.11554033613447</v>
      </c>
      <c r="EK77" s="151">
        <v>576.11554033613447</v>
      </c>
      <c r="EL77" s="151">
        <v>576.11554033613447</v>
      </c>
      <c r="EM77" s="151">
        <v>576.11554033613447</v>
      </c>
      <c r="EN77" s="326">
        <v>334.51870084033618</v>
      </c>
      <c r="EO77" s="325">
        <f t="shared" si="138"/>
        <v>289.64374935096777</v>
      </c>
      <c r="EP77" s="151">
        <f t="shared" ref="EP77:FU77" si="199">IFERROR(IF(EP$25-$C77&lt;0,0,VLOOKUP((ROUNDDOWN((EP$25-$C77)/365+1,0)),$C$8:$E$16,3,0))*$E73*$D$20,0)</f>
        <v>690.68894076000004</v>
      </c>
      <c r="EQ77" s="151">
        <f t="shared" si="199"/>
        <v>690.68894076000004</v>
      </c>
      <c r="ER77" s="151">
        <f t="shared" si="199"/>
        <v>467.89132571999994</v>
      </c>
      <c r="ES77" s="151">
        <f t="shared" si="199"/>
        <v>467.89132571999994</v>
      </c>
      <c r="ET77" s="151">
        <f t="shared" si="199"/>
        <v>467.89132571999994</v>
      </c>
      <c r="EU77" s="151">
        <f t="shared" si="199"/>
        <v>467.89132571999994</v>
      </c>
      <c r="EV77" s="151">
        <f t="shared" si="199"/>
        <v>467.89132571999994</v>
      </c>
      <c r="EW77" s="151">
        <f t="shared" si="199"/>
        <v>467.89132571999994</v>
      </c>
      <c r="EX77" s="151">
        <f t="shared" si="199"/>
        <v>467.89132571999994</v>
      </c>
      <c r="EY77" s="151">
        <f t="shared" si="199"/>
        <v>467.89132571999994</v>
      </c>
      <c r="EZ77" s="151">
        <f t="shared" si="199"/>
        <v>467.89132571999994</v>
      </c>
      <c r="FA77" s="151">
        <f t="shared" si="199"/>
        <v>467.89132571999994</v>
      </c>
      <c r="FB77" s="151">
        <f t="shared" si="199"/>
        <v>467.89132571999994</v>
      </c>
      <c r="FC77" s="151">
        <f t="shared" si="199"/>
        <v>467.89132571999994</v>
      </c>
      <c r="FD77" s="151">
        <f t="shared" si="199"/>
        <v>557.32072031999996</v>
      </c>
      <c r="FE77" s="151">
        <f t="shared" si="199"/>
        <v>557.32072031999996</v>
      </c>
      <c r="FF77" s="151">
        <f t="shared" si="199"/>
        <v>557.32072031999996</v>
      </c>
      <c r="FG77" s="151">
        <f t="shared" si="199"/>
        <v>557.32072031999996</v>
      </c>
      <c r="FH77" s="151">
        <f t="shared" si="199"/>
        <v>557.32072031999996</v>
      </c>
      <c r="FI77" s="151">
        <f t="shared" si="199"/>
        <v>557.32072031999996</v>
      </c>
      <c r="FJ77" s="151">
        <f t="shared" si="199"/>
        <v>557.32072031999996</v>
      </c>
      <c r="FK77" s="151">
        <f t="shared" si="199"/>
        <v>557.32072031999996</v>
      </c>
      <c r="FL77" s="151">
        <f t="shared" si="199"/>
        <v>557.32072031999996</v>
      </c>
      <c r="FM77" s="210">
        <f t="shared" si="199"/>
        <v>557.32072031999996</v>
      </c>
      <c r="FN77" s="151">
        <f t="shared" si="199"/>
        <v>557.32072031999996</v>
      </c>
      <c r="FO77" s="151">
        <f t="shared" si="199"/>
        <v>557.32072031999996</v>
      </c>
      <c r="FP77" s="151">
        <f t="shared" si="199"/>
        <v>517.22041644000001</v>
      </c>
      <c r="FQ77" s="151">
        <f t="shared" si="199"/>
        <v>517.22041644000001</v>
      </c>
      <c r="FR77" s="151">
        <f t="shared" si="199"/>
        <v>517.22041644000001</v>
      </c>
      <c r="FS77" s="151">
        <f t="shared" si="199"/>
        <v>517.22041644000001</v>
      </c>
      <c r="FT77" s="151">
        <f t="shared" si="199"/>
        <v>517.22041644000001</v>
      </c>
      <c r="FU77" s="151">
        <f t="shared" si="199"/>
        <v>517.22041644000001</v>
      </c>
      <c r="FV77" s="151">
        <f t="shared" ref="FV77:GY77" si="200">IFERROR(IF(FV$25-$C77&lt;0,0,VLOOKUP((ROUNDDOWN((FV$25-$C77)/365+1,0)),$C$8:$E$16,3,0))*$E73*$D$20,0)</f>
        <v>517.22041644000001</v>
      </c>
      <c r="FW77" s="151">
        <f t="shared" si="200"/>
        <v>517.22041644000001</v>
      </c>
      <c r="FX77" s="151">
        <f t="shared" si="200"/>
        <v>517.22041644000001</v>
      </c>
      <c r="FY77" s="151">
        <f t="shared" si="200"/>
        <v>517.22041644000001</v>
      </c>
      <c r="FZ77" s="151">
        <f t="shared" si="200"/>
        <v>517.22041644000001</v>
      </c>
      <c r="GA77" s="151">
        <f t="shared" si="200"/>
        <v>517.22041644000001</v>
      </c>
      <c r="GB77" s="151">
        <f t="shared" si="200"/>
        <v>295.40284955999999</v>
      </c>
      <c r="GC77" s="151">
        <f t="shared" si="200"/>
        <v>295.40284955999999</v>
      </c>
      <c r="GD77" s="151">
        <f t="shared" si="200"/>
        <v>295.40284955999999</v>
      </c>
      <c r="GE77" s="151">
        <f t="shared" si="200"/>
        <v>295.40284955999999</v>
      </c>
      <c r="GF77" s="151">
        <f t="shared" si="200"/>
        <v>295.40284955999999</v>
      </c>
      <c r="GG77" s="151">
        <f t="shared" si="200"/>
        <v>295.40284955999999</v>
      </c>
      <c r="GH77" s="151">
        <f t="shared" si="200"/>
        <v>295.40284955999999</v>
      </c>
      <c r="GI77" s="151">
        <f t="shared" si="200"/>
        <v>295.40284955999999</v>
      </c>
      <c r="GJ77" s="151">
        <f t="shared" si="200"/>
        <v>295.40284955999999</v>
      </c>
      <c r="GK77" s="151">
        <f t="shared" si="200"/>
        <v>295.40284955999999</v>
      </c>
      <c r="GL77" s="307">
        <f t="shared" si="200"/>
        <v>295.40284955999999</v>
      </c>
      <c r="GM77" s="151">
        <f t="shared" si="200"/>
        <v>295.40284955999999</v>
      </c>
      <c r="GN77" s="151">
        <f t="shared" si="200"/>
        <v>73.666953359999994</v>
      </c>
      <c r="GO77" s="151">
        <f t="shared" si="200"/>
        <v>73.666953359999994</v>
      </c>
      <c r="GP77" s="151">
        <f t="shared" si="200"/>
        <v>73.666953359999994</v>
      </c>
      <c r="GQ77" s="151">
        <f t="shared" si="200"/>
        <v>73.666953359999994</v>
      </c>
      <c r="GR77" s="151">
        <f t="shared" si="200"/>
        <v>73.666953359999994</v>
      </c>
      <c r="GS77" s="151">
        <f t="shared" si="200"/>
        <v>73.666953359999994</v>
      </c>
      <c r="GT77" s="151">
        <f t="shared" si="200"/>
        <v>73.666953359999994</v>
      </c>
      <c r="GU77" s="151">
        <f t="shared" si="200"/>
        <v>73.666953359999994</v>
      </c>
      <c r="GV77" s="151">
        <f t="shared" si="200"/>
        <v>73.666953359999994</v>
      </c>
      <c r="GW77" s="151">
        <f t="shared" si="200"/>
        <v>73.666953359999994</v>
      </c>
      <c r="GX77" s="151">
        <f t="shared" si="200"/>
        <v>73.666953359999994</v>
      </c>
      <c r="GY77" s="151">
        <f t="shared" si="200"/>
        <v>73.666953359999994</v>
      </c>
    </row>
    <row r="78" spans="2:207" x14ac:dyDescent="0.25">
      <c r="B78" s="143"/>
      <c r="C78" s="144">
        <v>42461</v>
      </c>
      <c r="D78" s="144">
        <f t="shared" si="2"/>
        <v>42490</v>
      </c>
      <c r="E78" s="145">
        <v>3830</v>
      </c>
      <c r="F78" s="174">
        <v>0</v>
      </c>
      <c r="G78" s="151">
        <v>0</v>
      </c>
      <c r="H78" s="151">
        <v>0</v>
      </c>
      <c r="I78" s="151">
        <v>0</v>
      </c>
      <c r="J78" s="151">
        <v>9.9781897914472051</v>
      </c>
      <c r="K78" s="151">
        <v>9.9781897914472051</v>
      </c>
      <c r="L78" s="151">
        <v>9.9781897914472051</v>
      </c>
      <c r="M78" s="151">
        <v>9.9781897914472051</v>
      </c>
      <c r="N78" s="151">
        <v>9.9781897914472051</v>
      </c>
      <c r="O78" s="151">
        <v>9.9781897914472051</v>
      </c>
      <c r="P78" s="151">
        <v>9.9781897914472051</v>
      </c>
      <c r="Q78" s="151">
        <v>9.9781897914472051</v>
      </c>
      <c r="R78" s="151">
        <v>9.9781897914472051</v>
      </c>
      <c r="S78" s="151">
        <v>9.9781897914472051</v>
      </c>
      <c r="T78" s="151">
        <v>9.9781897914472051</v>
      </c>
      <c r="U78" s="151">
        <v>9.9781897914472051</v>
      </c>
      <c r="V78" s="151">
        <v>10.099875032806315</v>
      </c>
      <c r="W78" s="151">
        <v>10.099875032806315</v>
      </c>
      <c r="X78" s="151">
        <v>10.099875032806315</v>
      </c>
      <c r="Y78" s="151">
        <v>10.099875032806315</v>
      </c>
      <c r="Z78" s="151">
        <v>10.099875032806315</v>
      </c>
      <c r="AA78" s="151">
        <v>10.099875032806315</v>
      </c>
      <c r="AB78" s="151">
        <v>10.099875032806315</v>
      </c>
      <c r="AC78" s="151">
        <v>10.099875032806315</v>
      </c>
      <c r="AD78" s="151">
        <v>10.099875032806315</v>
      </c>
      <c r="AE78" s="151">
        <v>10.099875032806315</v>
      </c>
      <c r="AF78" s="151">
        <v>10.099875032806315</v>
      </c>
      <c r="AG78" s="151">
        <v>10.099875032806315</v>
      </c>
      <c r="AH78" s="151">
        <v>8.0905091386744701</v>
      </c>
      <c r="AI78" s="151">
        <v>8.0905091386744701</v>
      </c>
      <c r="AJ78" s="151">
        <v>8.0905091386744701</v>
      </c>
      <c r="AK78" s="151">
        <v>8.0905091386744701</v>
      </c>
      <c r="AL78" s="151">
        <v>8.0905091386744701</v>
      </c>
      <c r="AM78" s="151">
        <v>8.0905091386744701</v>
      </c>
      <c r="AN78" s="151">
        <v>8.0905091386744701</v>
      </c>
      <c r="AO78" s="210">
        <v>8.0905091386744701</v>
      </c>
      <c r="AP78" s="262">
        <v>4.6977149837464669</v>
      </c>
      <c r="AQ78" s="268">
        <f t="shared" si="135"/>
        <v>4.3883690861788169</v>
      </c>
      <c r="AR78" s="265">
        <f t="shared" ref="AR78:BW78" si="201">IFERROR(IF(AR$25-$C78&lt;0,0,VLOOKUP((ROUNDDOWN((AR$25-$C78)/365+1,0)),$C$8:$E$16,3,0))*$E74*$D$3,0)</f>
        <v>10.464572436272562</v>
      </c>
      <c r="AS78" s="265">
        <f t="shared" si="201"/>
        <v>10.464572436272562</v>
      </c>
      <c r="AT78" s="265">
        <f t="shared" si="201"/>
        <v>10.464572436272562</v>
      </c>
      <c r="AU78" s="265">
        <f t="shared" si="201"/>
        <v>7.0889837397901747</v>
      </c>
      <c r="AV78" s="265">
        <f t="shared" si="201"/>
        <v>7.0889837397901747</v>
      </c>
      <c r="AW78" s="265">
        <f t="shared" si="201"/>
        <v>7.0889837397901747</v>
      </c>
      <c r="AX78" s="265">
        <f t="shared" si="201"/>
        <v>7.0889837397901747</v>
      </c>
      <c r="AY78" s="265">
        <f t="shared" si="201"/>
        <v>7.0889837397901747</v>
      </c>
      <c r="AZ78" s="265">
        <f t="shared" si="201"/>
        <v>7.0889837397901747</v>
      </c>
      <c r="BA78" s="265">
        <f t="shared" si="201"/>
        <v>7.0889837397901747</v>
      </c>
      <c r="BB78" s="265">
        <f t="shared" si="201"/>
        <v>7.0889837397901747</v>
      </c>
      <c r="BC78" s="265">
        <f t="shared" si="201"/>
        <v>7.0889837397901747</v>
      </c>
      <c r="BD78" s="265">
        <f t="shared" si="201"/>
        <v>7.0889837397901747</v>
      </c>
      <c r="BE78" s="265">
        <f t="shared" si="201"/>
        <v>7.0889837397901747</v>
      </c>
      <c r="BF78" s="265">
        <f t="shared" si="201"/>
        <v>7.0889837397901747</v>
      </c>
      <c r="BG78" s="265">
        <f t="shared" si="201"/>
        <v>8.443921284749198</v>
      </c>
      <c r="BH78" s="265">
        <f t="shared" si="201"/>
        <v>8.443921284749198</v>
      </c>
      <c r="BI78" s="265">
        <f t="shared" si="201"/>
        <v>8.443921284749198</v>
      </c>
      <c r="BJ78" s="265">
        <f t="shared" si="201"/>
        <v>8.443921284749198</v>
      </c>
      <c r="BK78" s="265">
        <f t="shared" si="201"/>
        <v>8.443921284749198</v>
      </c>
      <c r="BL78" s="265">
        <f t="shared" si="201"/>
        <v>8.443921284749198</v>
      </c>
      <c r="BM78" s="265">
        <f t="shared" si="201"/>
        <v>8.443921284749198</v>
      </c>
      <c r="BN78" s="265">
        <f t="shared" si="201"/>
        <v>8.443921284749198</v>
      </c>
      <c r="BO78" s="269">
        <f t="shared" si="51"/>
        <v>4.902922036305986</v>
      </c>
      <c r="BP78" s="232">
        <f t="shared" si="201"/>
        <v>8.443921284749198</v>
      </c>
      <c r="BQ78" s="232">
        <f t="shared" si="201"/>
        <v>8.443921284749198</v>
      </c>
      <c r="BR78" s="232">
        <f t="shared" si="201"/>
        <v>8.443921284749198</v>
      </c>
      <c r="BS78" s="232">
        <f t="shared" si="201"/>
        <v>7.8363648148178005</v>
      </c>
      <c r="BT78" s="232">
        <f t="shared" si="201"/>
        <v>7.8363648148178005</v>
      </c>
      <c r="BU78" s="232">
        <f t="shared" si="201"/>
        <v>7.8363648148178005</v>
      </c>
      <c r="BV78" s="232">
        <f t="shared" si="201"/>
        <v>7.8363648148178005</v>
      </c>
      <c r="BW78" s="232">
        <f t="shared" si="201"/>
        <v>7.8363648148178005</v>
      </c>
      <c r="BX78" s="232">
        <f t="shared" ref="BX78:DA78" si="202">IFERROR(IF(BX$25-$C78&lt;0,0,VLOOKUP((ROUNDDOWN((BX$25-$C78)/365+1,0)),$C$8:$E$16,3,0))*$E74*$D$3,0)</f>
        <v>7.8363648148178005</v>
      </c>
      <c r="BY78" s="232">
        <f t="shared" si="202"/>
        <v>7.8363648148178005</v>
      </c>
      <c r="BZ78" s="232">
        <f t="shared" si="202"/>
        <v>7.8363648148178005</v>
      </c>
      <c r="CA78" s="232">
        <f t="shared" si="202"/>
        <v>7.8363648148178005</v>
      </c>
      <c r="CB78" s="232">
        <f t="shared" si="202"/>
        <v>7.8363648148178005</v>
      </c>
      <c r="CC78" s="232">
        <f t="shared" si="202"/>
        <v>7.8363648148178005</v>
      </c>
      <c r="CD78" s="232">
        <f t="shared" si="202"/>
        <v>7.8363648148178005</v>
      </c>
      <c r="CE78" s="232">
        <f t="shared" si="202"/>
        <v>4.4756247489651013</v>
      </c>
      <c r="CF78" s="232">
        <f t="shared" si="202"/>
        <v>4.4756247489651013</v>
      </c>
      <c r="CG78" s="232">
        <f t="shared" si="202"/>
        <v>4.4756247489651013</v>
      </c>
      <c r="CH78" s="232">
        <f t="shared" si="202"/>
        <v>4.4756247489651013</v>
      </c>
      <c r="CI78" s="232">
        <f t="shared" si="202"/>
        <v>4.4756247489651013</v>
      </c>
      <c r="CJ78" s="232">
        <f t="shared" si="202"/>
        <v>4.4756247489651013</v>
      </c>
      <c r="CK78" s="232">
        <f t="shared" si="202"/>
        <v>4.4756247489651013</v>
      </c>
      <c r="CL78" s="232">
        <f t="shared" si="202"/>
        <v>4.4756247489651013</v>
      </c>
      <c r="CM78" s="232">
        <f t="shared" si="202"/>
        <v>4.4756247489651013</v>
      </c>
      <c r="CN78" s="232">
        <f t="shared" si="202"/>
        <v>4.4756247489651013</v>
      </c>
      <c r="CO78" s="232">
        <f t="shared" si="202"/>
        <v>4.4756247489651013</v>
      </c>
      <c r="CP78" s="232">
        <f t="shared" si="202"/>
        <v>4.4756247489651013</v>
      </c>
      <c r="CQ78" s="232">
        <f t="shared" si="202"/>
        <v>1.1161220689982088</v>
      </c>
      <c r="CR78" s="232">
        <f t="shared" si="202"/>
        <v>1.1161220689982088</v>
      </c>
      <c r="CS78" s="232">
        <f t="shared" si="202"/>
        <v>1.1161220689982088</v>
      </c>
      <c r="CT78" s="232">
        <f t="shared" si="202"/>
        <v>1.1161220689982088</v>
      </c>
      <c r="CU78" s="232">
        <f t="shared" si="202"/>
        <v>1.1161220689982088</v>
      </c>
      <c r="CV78" s="232">
        <f t="shared" si="202"/>
        <v>1.1161220689982088</v>
      </c>
      <c r="CW78" s="232">
        <f t="shared" si="202"/>
        <v>1.1161220689982088</v>
      </c>
      <c r="CX78" s="232">
        <f t="shared" si="202"/>
        <v>1.1161220689982088</v>
      </c>
      <c r="CY78" s="232">
        <f t="shared" si="202"/>
        <v>1.1161220689982088</v>
      </c>
      <c r="CZ78" s="232">
        <f t="shared" si="202"/>
        <v>1.1161220689982088</v>
      </c>
      <c r="DA78" s="232">
        <f t="shared" si="202"/>
        <v>1.1161220689982088</v>
      </c>
      <c r="DD78" s="325">
        <v>0</v>
      </c>
      <c r="DE78" s="151">
        <v>0</v>
      </c>
      <c r="DF78" s="151">
        <v>0</v>
      </c>
      <c r="DG78" s="151">
        <v>0</v>
      </c>
      <c r="DH78" s="151">
        <v>410.41734939759039</v>
      </c>
      <c r="DI78" s="151">
        <v>410.41734939759039</v>
      </c>
      <c r="DJ78" s="151">
        <v>410.41734939759039</v>
      </c>
      <c r="DK78" s="151">
        <v>410.41734939759039</v>
      </c>
      <c r="DL78" s="151">
        <v>410.41734939759039</v>
      </c>
      <c r="DM78" s="151">
        <v>410.41734939759039</v>
      </c>
      <c r="DN78" s="151">
        <v>410.41734939759039</v>
      </c>
      <c r="DO78" s="151">
        <v>410.41734939759039</v>
      </c>
      <c r="DP78" s="151">
        <v>410.41734939759039</v>
      </c>
      <c r="DQ78" s="151">
        <v>410.41734939759039</v>
      </c>
      <c r="DR78" s="151">
        <v>410.41734939759039</v>
      </c>
      <c r="DS78" s="151">
        <v>410.41734939759039</v>
      </c>
      <c r="DT78" s="151">
        <v>415.4224390243902</v>
      </c>
      <c r="DU78" s="151">
        <v>415.4224390243902</v>
      </c>
      <c r="DV78" s="151">
        <v>415.4224390243902</v>
      </c>
      <c r="DW78" s="151">
        <v>415.4224390243902</v>
      </c>
      <c r="DX78" s="151">
        <v>415.4224390243902</v>
      </c>
      <c r="DY78" s="151">
        <v>415.4224390243902</v>
      </c>
      <c r="DZ78" s="151">
        <v>415.4224390243902</v>
      </c>
      <c r="EA78" s="151">
        <v>415.4224390243902</v>
      </c>
      <c r="EB78" s="151">
        <v>415.4224390243902</v>
      </c>
      <c r="EC78" s="151">
        <v>415.4224390243902</v>
      </c>
      <c r="ED78" s="151">
        <v>415.4224390243902</v>
      </c>
      <c r="EE78" s="151">
        <v>415.4224390243902</v>
      </c>
      <c r="EF78" s="151">
        <v>332.77431932773106</v>
      </c>
      <c r="EG78" s="151">
        <v>332.77431932773106</v>
      </c>
      <c r="EH78" s="151">
        <v>332.77431932773106</v>
      </c>
      <c r="EI78" s="151">
        <v>332.77431932773106</v>
      </c>
      <c r="EJ78" s="151">
        <v>332.77431932773106</v>
      </c>
      <c r="EK78" s="151">
        <v>332.77431932773106</v>
      </c>
      <c r="EL78" s="151">
        <v>332.77431932773106</v>
      </c>
      <c r="EM78" s="151">
        <v>332.77431932773106</v>
      </c>
      <c r="EN78" s="326">
        <v>193.22379831932773</v>
      </c>
      <c r="EO78" s="325">
        <f t="shared" si="138"/>
        <v>167.30324872258063</v>
      </c>
      <c r="EP78" s="151">
        <f t="shared" ref="EP78:FU78" si="203">IFERROR(IF(EP$25-$C78&lt;0,0,VLOOKUP((ROUNDDOWN((EP$25-$C78)/365+1,0)),$C$8:$E$16,3,0))*$E74*$D$20,0)</f>
        <v>398.95390079999999</v>
      </c>
      <c r="EQ78" s="151">
        <f t="shared" si="203"/>
        <v>398.95390079999999</v>
      </c>
      <c r="ER78" s="151">
        <f t="shared" si="203"/>
        <v>398.95390079999999</v>
      </c>
      <c r="ES78" s="151">
        <f t="shared" si="203"/>
        <v>270.26213759999996</v>
      </c>
      <c r="ET78" s="151">
        <f t="shared" si="203"/>
        <v>270.26213759999996</v>
      </c>
      <c r="EU78" s="151">
        <f t="shared" si="203"/>
        <v>270.26213759999996</v>
      </c>
      <c r="EV78" s="151">
        <f t="shared" si="203"/>
        <v>270.26213759999996</v>
      </c>
      <c r="EW78" s="151">
        <f t="shared" si="203"/>
        <v>270.26213759999996</v>
      </c>
      <c r="EX78" s="151">
        <f t="shared" si="203"/>
        <v>270.26213759999996</v>
      </c>
      <c r="EY78" s="151">
        <f t="shared" si="203"/>
        <v>270.26213759999996</v>
      </c>
      <c r="EZ78" s="151">
        <f t="shared" si="203"/>
        <v>270.26213759999996</v>
      </c>
      <c r="FA78" s="151">
        <f t="shared" si="203"/>
        <v>270.26213759999996</v>
      </c>
      <c r="FB78" s="151">
        <f t="shared" si="203"/>
        <v>270.26213759999996</v>
      </c>
      <c r="FC78" s="151">
        <f t="shared" si="203"/>
        <v>270.26213759999996</v>
      </c>
      <c r="FD78" s="151">
        <f t="shared" si="203"/>
        <v>270.26213759999996</v>
      </c>
      <c r="FE78" s="151">
        <f t="shared" si="203"/>
        <v>321.91810560000005</v>
      </c>
      <c r="FF78" s="151">
        <f t="shared" si="203"/>
        <v>321.91810560000005</v>
      </c>
      <c r="FG78" s="151">
        <f t="shared" si="203"/>
        <v>321.91810560000005</v>
      </c>
      <c r="FH78" s="151">
        <f t="shared" si="203"/>
        <v>321.91810560000005</v>
      </c>
      <c r="FI78" s="151">
        <f t="shared" si="203"/>
        <v>321.91810560000005</v>
      </c>
      <c r="FJ78" s="151">
        <f t="shared" si="203"/>
        <v>321.91810560000005</v>
      </c>
      <c r="FK78" s="151">
        <f t="shared" si="203"/>
        <v>321.91810560000005</v>
      </c>
      <c r="FL78" s="151">
        <f t="shared" si="203"/>
        <v>321.91810560000005</v>
      </c>
      <c r="FM78" s="210">
        <f t="shared" si="203"/>
        <v>321.91810560000005</v>
      </c>
      <c r="FN78" s="151">
        <f t="shared" si="203"/>
        <v>321.91810560000005</v>
      </c>
      <c r="FO78" s="151">
        <f t="shared" si="203"/>
        <v>321.91810560000005</v>
      </c>
      <c r="FP78" s="151">
        <f t="shared" si="203"/>
        <v>321.91810560000005</v>
      </c>
      <c r="FQ78" s="151">
        <f t="shared" si="203"/>
        <v>298.75547519999998</v>
      </c>
      <c r="FR78" s="151">
        <f t="shared" si="203"/>
        <v>298.75547519999998</v>
      </c>
      <c r="FS78" s="151">
        <f t="shared" si="203"/>
        <v>298.75547519999998</v>
      </c>
      <c r="FT78" s="151">
        <f t="shared" si="203"/>
        <v>298.75547519999998</v>
      </c>
      <c r="FU78" s="151">
        <f t="shared" si="203"/>
        <v>298.75547519999998</v>
      </c>
      <c r="FV78" s="151">
        <f t="shared" ref="FV78:GY78" si="204">IFERROR(IF(FV$25-$C78&lt;0,0,VLOOKUP((ROUNDDOWN((FV$25-$C78)/365+1,0)),$C$8:$E$16,3,0))*$E74*$D$20,0)</f>
        <v>298.75547519999998</v>
      </c>
      <c r="FW78" s="151">
        <f t="shared" si="204"/>
        <v>298.75547519999998</v>
      </c>
      <c r="FX78" s="151">
        <f t="shared" si="204"/>
        <v>298.75547519999998</v>
      </c>
      <c r="FY78" s="151">
        <f t="shared" si="204"/>
        <v>298.75547519999998</v>
      </c>
      <c r="FZ78" s="151">
        <f t="shared" si="204"/>
        <v>298.75547519999998</v>
      </c>
      <c r="GA78" s="151">
        <f t="shared" si="204"/>
        <v>298.75547519999998</v>
      </c>
      <c r="GB78" s="151">
        <f t="shared" si="204"/>
        <v>298.75547519999998</v>
      </c>
      <c r="GC78" s="151">
        <f t="shared" si="204"/>
        <v>170.62980480000002</v>
      </c>
      <c r="GD78" s="151">
        <f t="shared" si="204"/>
        <v>170.62980480000002</v>
      </c>
      <c r="GE78" s="151">
        <f t="shared" si="204"/>
        <v>170.62980480000002</v>
      </c>
      <c r="GF78" s="151">
        <f t="shared" si="204"/>
        <v>170.62980480000002</v>
      </c>
      <c r="GG78" s="151">
        <f t="shared" si="204"/>
        <v>170.62980480000002</v>
      </c>
      <c r="GH78" s="151">
        <f t="shared" si="204"/>
        <v>170.62980480000002</v>
      </c>
      <c r="GI78" s="151">
        <f t="shared" si="204"/>
        <v>170.62980480000002</v>
      </c>
      <c r="GJ78" s="151">
        <f t="shared" si="204"/>
        <v>170.62980480000002</v>
      </c>
      <c r="GK78" s="151">
        <f t="shared" si="204"/>
        <v>170.62980480000002</v>
      </c>
      <c r="GL78" s="307">
        <f t="shared" si="204"/>
        <v>170.62980480000002</v>
      </c>
      <c r="GM78" s="151">
        <f t="shared" si="204"/>
        <v>170.62980480000002</v>
      </c>
      <c r="GN78" s="151">
        <f t="shared" si="204"/>
        <v>170.62980480000002</v>
      </c>
      <c r="GO78" s="151">
        <f t="shared" si="204"/>
        <v>42.551308800000001</v>
      </c>
      <c r="GP78" s="151">
        <f t="shared" si="204"/>
        <v>42.551308800000001</v>
      </c>
      <c r="GQ78" s="151">
        <f t="shared" si="204"/>
        <v>42.551308800000001</v>
      </c>
      <c r="GR78" s="151">
        <f t="shared" si="204"/>
        <v>42.551308800000001</v>
      </c>
      <c r="GS78" s="151">
        <f t="shared" si="204"/>
        <v>42.551308800000001</v>
      </c>
      <c r="GT78" s="151">
        <f t="shared" si="204"/>
        <v>42.551308800000001</v>
      </c>
      <c r="GU78" s="151">
        <f t="shared" si="204"/>
        <v>42.551308800000001</v>
      </c>
      <c r="GV78" s="151">
        <f t="shared" si="204"/>
        <v>42.551308800000001</v>
      </c>
      <c r="GW78" s="151">
        <f t="shared" si="204"/>
        <v>42.551308800000001</v>
      </c>
      <c r="GX78" s="151">
        <f t="shared" si="204"/>
        <v>42.551308800000001</v>
      </c>
      <c r="GY78" s="151">
        <f t="shared" si="204"/>
        <v>42.551308800000001</v>
      </c>
    </row>
    <row r="79" spans="2:207" x14ac:dyDescent="0.25">
      <c r="B79" s="143"/>
      <c r="C79" s="144">
        <v>42491</v>
      </c>
      <c r="D79" s="144">
        <f t="shared" si="2"/>
        <v>42521</v>
      </c>
      <c r="E79" s="145">
        <v>1647</v>
      </c>
      <c r="F79" s="174">
        <v>0</v>
      </c>
      <c r="G79" s="151">
        <v>0</v>
      </c>
      <c r="H79" s="151">
        <v>0</v>
      </c>
      <c r="I79" s="151">
        <v>0</v>
      </c>
      <c r="J79" s="151">
        <v>0</v>
      </c>
      <c r="K79" s="151">
        <v>14.925708896373109</v>
      </c>
      <c r="L79" s="151">
        <v>14.925708896373109</v>
      </c>
      <c r="M79" s="151">
        <v>14.925708896373109</v>
      </c>
      <c r="N79" s="151">
        <v>14.925708896373109</v>
      </c>
      <c r="O79" s="151">
        <v>14.925708896373109</v>
      </c>
      <c r="P79" s="151">
        <v>14.925708896373109</v>
      </c>
      <c r="Q79" s="151">
        <v>14.925708896373109</v>
      </c>
      <c r="R79" s="151">
        <v>14.925708896373109</v>
      </c>
      <c r="S79" s="151">
        <v>14.925708896373109</v>
      </c>
      <c r="T79" s="151">
        <v>14.925708896373109</v>
      </c>
      <c r="U79" s="151">
        <v>14.925708896373109</v>
      </c>
      <c r="V79" s="151">
        <v>14.925708896373109</v>
      </c>
      <c r="W79" s="151">
        <v>15.107729736572782</v>
      </c>
      <c r="X79" s="151">
        <v>15.107729736572782</v>
      </c>
      <c r="Y79" s="151">
        <v>15.107729736572782</v>
      </c>
      <c r="Z79" s="151">
        <v>15.107729736572782</v>
      </c>
      <c r="AA79" s="151">
        <v>15.107729736572782</v>
      </c>
      <c r="AB79" s="151">
        <v>15.107729736572782</v>
      </c>
      <c r="AC79" s="151">
        <v>15.107729736572782</v>
      </c>
      <c r="AD79" s="151">
        <v>15.107729736572782</v>
      </c>
      <c r="AE79" s="151">
        <v>15.107729736572782</v>
      </c>
      <c r="AF79" s="151">
        <v>15.107729736572782</v>
      </c>
      <c r="AG79" s="151">
        <v>15.107729736572782</v>
      </c>
      <c r="AH79" s="151">
        <v>15.107729736572782</v>
      </c>
      <c r="AI79" s="151">
        <v>12.102053253267231</v>
      </c>
      <c r="AJ79" s="151">
        <v>12.102053253267231</v>
      </c>
      <c r="AK79" s="151">
        <v>12.102053253267231</v>
      </c>
      <c r="AL79" s="151">
        <v>12.102053253267231</v>
      </c>
      <c r="AM79" s="151">
        <v>12.102053253267231</v>
      </c>
      <c r="AN79" s="151">
        <v>12.102053253267231</v>
      </c>
      <c r="AO79" s="210">
        <v>12.102053253267231</v>
      </c>
      <c r="AP79" s="262">
        <v>7.0269986631874239</v>
      </c>
      <c r="AQ79" s="268">
        <f t="shared" si="135"/>
        <v>6.564268758075813</v>
      </c>
      <c r="AR79" s="265">
        <f t="shared" ref="AR79:BW79" si="205">IFERROR(IF(AR$25-$C79&lt;0,0,VLOOKUP((ROUNDDOWN((AR$25-$C79)/365+1,0)),$C$8:$E$16,3,0))*$E75*$D$3,0)</f>
        <v>15.653256269257708</v>
      </c>
      <c r="AS79" s="265">
        <f t="shared" si="205"/>
        <v>15.653256269257708</v>
      </c>
      <c r="AT79" s="265">
        <f t="shared" si="205"/>
        <v>15.653256269257708</v>
      </c>
      <c r="AU79" s="265">
        <f t="shared" si="205"/>
        <v>15.653256269257708</v>
      </c>
      <c r="AV79" s="265">
        <f t="shared" si="205"/>
        <v>10.603938177436136</v>
      </c>
      <c r="AW79" s="265">
        <f t="shared" si="205"/>
        <v>10.603938177436136</v>
      </c>
      <c r="AX79" s="265">
        <f t="shared" si="205"/>
        <v>10.603938177436136</v>
      </c>
      <c r="AY79" s="265">
        <f t="shared" si="205"/>
        <v>10.603938177436136</v>
      </c>
      <c r="AZ79" s="265">
        <f t="shared" si="205"/>
        <v>10.603938177436136</v>
      </c>
      <c r="BA79" s="265">
        <f t="shared" si="205"/>
        <v>10.603938177436136</v>
      </c>
      <c r="BB79" s="265">
        <f t="shared" si="205"/>
        <v>10.603938177436136</v>
      </c>
      <c r="BC79" s="265">
        <f t="shared" si="205"/>
        <v>10.603938177436136</v>
      </c>
      <c r="BD79" s="265">
        <f t="shared" si="205"/>
        <v>10.603938177436136</v>
      </c>
      <c r="BE79" s="265">
        <f t="shared" si="205"/>
        <v>10.603938177436136</v>
      </c>
      <c r="BF79" s="265">
        <f t="shared" si="205"/>
        <v>10.603938177436136</v>
      </c>
      <c r="BG79" s="265">
        <f t="shared" si="205"/>
        <v>10.603938177436136</v>
      </c>
      <c r="BH79" s="265">
        <f t="shared" si="205"/>
        <v>12.630698921770676</v>
      </c>
      <c r="BI79" s="265">
        <f t="shared" si="205"/>
        <v>12.630698921770676</v>
      </c>
      <c r="BJ79" s="265">
        <f t="shared" si="205"/>
        <v>12.630698921770676</v>
      </c>
      <c r="BK79" s="265">
        <f t="shared" si="205"/>
        <v>12.630698921770676</v>
      </c>
      <c r="BL79" s="265">
        <f t="shared" si="205"/>
        <v>12.630698921770676</v>
      </c>
      <c r="BM79" s="265">
        <f t="shared" si="205"/>
        <v>12.630698921770676</v>
      </c>
      <c r="BN79" s="265">
        <f t="shared" si="205"/>
        <v>12.630698921770676</v>
      </c>
      <c r="BO79" s="269">
        <f t="shared" si="51"/>
        <v>7.3339542126410375</v>
      </c>
      <c r="BP79" s="232">
        <f t="shared" si="205"/>
        <v>12.630698921770676</v>
      </c>
      <c r="BQ79" s="232">
        <f t="shared" si="205"/>
        <v>12.630698921770676</v>
      </c>
      <c r="BR79" s="232">
        <f t="shared" si="205"/>
        <v>12.630698921770676</v>
      </c>
      <c r="BS79" s="232">
        <f t="shared" si="205"/>
        <v>12.630698921770676</v>
      </c>
      <c r="BT79" s="232">
        <f t="shared" si="205"/>
        <v>11.721895702164959</v>
      </c>
      <c r="BU79" s="232">
        <f t="shared" si="205"/>
        <v>11.721895702164959</v>
      </c>
      <c r="BV79" s="232">
        <f t="shared" si="205"/>
        <v>11.721895702164959</v>
      </c>
      <c r="BW79" s="232">
        <f t="shared" si="205"/>
        <v>11.721895702164959</v>
      </c>
      <c r="BX79" s="232">
        <f t="shared" ref="BX79:DA79" si="206">IFERROR(IF(BX$25-$C79&lt;0,0,VLOOKUP((ROUNDDOWN((BX$25-$C79)/365+1,0)),$C$8:$E$16,3,0))*$E75*$D$3,0)</f>
        <v>11.721895702164959</v>
      </c>
      <c r="BY79" s="232">
        <f t="shared" si="206"/>
        <v>11.721895702164959</v>
      </c>
      <c r="BZ79" s="232">
        <f t="shared" si="206"/>
        <v>11.721895702164959</v>
      </c>
      <c r="CA79" s="232">
        <f t="shared" si="206"/>
        <v>11.721895702164959</v>
      </c>
      <c r="CB79" s="232">
        <f t="shared" si="206"/>
        <v>11.721895702164959</v>
      </c>
      <c r="CC79" s="232">
        <f t="shared" si="206"/>
        <v>11.721895702164959</v>
      </c>
      <c r="CD79" s="232">
        <f t="shared" si="206"/>
        <v>11.721895702164959</v>
      </c>
      <c r="CE79" s="232">
        <f t="shared" si="206"/>
        <v>11.721895702164959</v>
      </c>
      <c r="CF79" s="232">
        <f t="shared" si="206"/>
        <v>6.6947886869936308</v>
      </c>
      <c r="CG79" s="232">
        <f t="shared" si="206"/>
        <v>6.6947886869936308</v>
      </c>
      <c r="CH79" s="232">
        <f t="shared" si="206"/>
        <v>6.6947886869936308</v>
      </c>
      <c r="CI79" s="232">
        <f t="shared" si="206"/>
        <v>6.6947886869936308</v>
      </c>
      <c r="CJ79" s="232">
        <f t="shared" si="206"/>
        <v>6.6947886869936308</v>
      </c>
      <c r="CK79" s="232">
        <f t="shared" si="206"/>
        <v>6.6947886869936308</v>
      </c>
      <c r="CL79" s="232">
        <f t="shared" si="206"/>
        <v>6.6947886869936308</v>
      </c>
      <c r="CM79" s="232">
        <f t="shared" si="206"/>
        <v>6.6947886869936308</v>
      </c>
      <c r="CN79" s="232">
        <f t="shared" si="206"/>
        <v>6.6947886869936308</v>
      </c>
      <c r="CO79" s="232">
        <f t="shared" si="206"/>
        <v>6.6947886869936308</v>
      </c>
      <c r="CP79" s="232">
        <f t="shared" si="206"/>
        <v>6.6947886869936308</v>
      </c>
      <c r="CQ79" s="232">
        <f t="shared" si="206"/>
        <v>6.6947886869936308</v>
      </c>
      <c r="CR79" s="232">
        <f t="shared" si="206"/>
        <v>1.6695325948764872</v>
      </c>
      <c r="CS79" s="232">
        <f t="shared" si="206"/>
        <v>1.6695325948764872</v>
      </c>
      <c r="CT79" s="232">
        <f t="shared" si="206"/>
        <v>1.6695325948764872</v>
      </c>
      <c r="CU79" s="232">
        <f t="shared" si="206"/>
        <v>1.6695325948764872</v>
      </c>
      <c r="CV79" s="232">
        <f t="shared" si="206"/>
        <v>1.6695325948764872</v>
      </c>
      <c r="CW79" s="232">
        <f t="shared" si="206"/>
        <v>1.6695325948764872</v>
      </c>
      <c r="CX79" s="232">
        <f t="shared" si="206"/>
        <v>1.6695325948764872</v>
      </c>
      <c r="CY79" s="232">
        <f t="shared" si="206"/>
        <v>1.6695325948764872</v>
      </c>
      <c r="CZ79" s="232">
        <f t="shared" si="206"/>
        <v>1.6695325948764872</v>
      </c>
      <c r="DA79" s="232">
        <f t="shared" si="206"/>
        <v>1.6695325948764872</v>
      </c>
      <c r="DD79" s="325">
        <v>0</v>
      </c>
      <c r="DE79" s="151">
        <v>0</v>
      </c>
      <c r="DF79" s="151">
        <v>0</v>
      </c>
      <c r="DG79" s="151">
        <v>0</v>
      </c>
      <c r="DH79" s="151">
        <v>0</v>
      </c>
      <c r="DI79" s="151">
        <v>613.91595180722891</v>
      </c>
      <c r="DJ79" s="151">
        <v>613.91595180722891</v>
      </c>
      <c r="DK79" s="151">
        <v>613.91595180722891</v>
      </c>
      <c r="DL79" s="151">
        <v>613.91595180722891</v>
      </c>
      <c r="DM79" s="151">
        <v>613.91595180722891</v>
      </c>
      <c r="DN79" s="151">
        <v>613.91595180722891</v>
      </c>
      <c r="DO79" s="151">
        <v>613.91595180722891</v>
      </c>
      <c r="DP79" s="151">
        <v>613.91595180722891</v>
      </c>
      <c r="DQ79" s="151">
        <v>613.91595180722891</v>
      </c>
      <c r="DR79" s="151">
        <v>613.91595180722891</v>
      </c>
      <c r="DS79" s="151">
        <v>613.91595180722891</v>
      </c>
      <c r="DT79" s="151">
        <v>613.91595180722891</v>
      </c>
      <c r="DU79" s="151">
        <v>621.40273170731712</v>
      </c>
      <c r="DV79" s="151">
        <v>621.40273170731712</v>
      </c>
      <c r="DW79" s="151">
        <v>621.40273170731712</v>
      </c>
      <c r="DX79" s="151">
        <v>621.40273170731712</v>
      </c>
      <c r="DY79" s="151">
        <v>621.40273170731712</v>
      </c>
      <c r="DZ79" s="151">
        <v>621.40273170731712</v>
      </c>
      <c r="EA79" s="151">
        <v>621.40273170731712</v>
      </c>
      <c r="EB79" s="151">
        <v>621.40273170731712</v>
      </c>
      <c r="EC79" s="151">
        <v>621.40273170731712</v>
      </c>
      <c r="ED79" s="151">
        <v>621.40273170731712</v>
      </c>
      <c r="EE79" s="151">
        <v>621.40273170731712</v>
      </c>
      <c r="EF79" s="151">
        <v>621.40273170731712</v>
      </c>
      <c r="EG79" s="151">
        <v>497.77491932773114</v>
      </c>
      <c r="EH79" s="151">
        <v>497.77491932773114</v>
      </c>
      <c r="EI79" s="151">
        <v>497.77491932773114</v>
      </c>
      <c r="EJ79" s="151">
        <v>497.77491932773114</v>
      </c>
      <c r="EK79" s="151">
        <v>497.77491932773114</v>
      </c>
      <c r="EL79" s="151">
        <v>497.77491932773114</v>
      </c>
      <c r="EM79" s="151">
        <v>497.77491932773114</v>
      </c>
      <c r="EN79" s="326">
        <v>289.03059831932779</v>
      </c>
      <c r="EO79" s="325">
        <f t="shared" si="138"/>
        <v>250.25777621419351</v>
      </c>
      <c r="EP79" s="151">
        <f t="shared" ref="EP79:FU79" si="207">IFERROR(IF(EP$25-$C79&lt;0,0,VLOOKUP((ROUNDDOWN((EP$25-$C79)/365+1,0)),$C$8:$E$16,3,0))*$E75*$D$20,0)</f>
        <v>596.7685432799999</v>
      </c>
      <c r="EQ79" s="151">
        <f t="shared" si="207"/>
        <v>596.7685432799999</v>
      </c>
      <c r="ER79" s="151">
        <f t="shared" si="207"/>
        <v>596.7685432799999</v>
      </c>
      <c r="ES79" s="151">
        <f t="shared" si="207"/>
        <v>596.7685432799999</v>
      </c>
      <c r="ET79" s="151">
        <f t="shared" si="207"/>
        <v>404.26711416000001</v>
      </c>
      <c r="EU79" s="151">
        <f t="shared" si="207"/>
        <v>404.26711416000001</v>
      </c>
      <c r="EV79" s="151">
        <f t="shared" si="207"/>
        <v>404.26711416000001</v>
      </c>
      <c r="EW79" s="151">
        <f t="shared" si="207"/>
        <v>404.26711416000001</v>
      </c>
      <c r="EX79" s="151">
        <f t="shared" si="207"/>
        <v>404.26711416000001</v>
      </c>
      <c r="EY79" s="151">
        <f t="shared" si="207"/>
        <v>404.26711416000001</v>
      </c>
      <c r="EZ79" s="151">
        <f t="shared" si="207"/>
        <v>404.26711416000001</v>
      </c>
      <c r="FA79" s="151">
        <f t="shared" si="207"/>
        <v>404.26711416000001</v>
      </c>
      <c r="FB79" s="151">
        <f t="shared" si="207"/>
        <v>404.26711416000001</v>
      </c>
      <c r="FC79" s="151">
        <f t="shared" si="207"/>
        <v>404.26711416000001</v>
      </c>
      <c r="FD79" s="151">
        <f t="shared" si="207"/>
        <v>404.26711416000001</v>
      </c>
      <c r="FE79" s="151">
        <f t="shared" si="207"/>
        <v>404.26711416000001</v>
      </c>
      <c r="FF79" s="151">
        <f t="shared" si="207"/>
        <v>481.53583296000005</v>
      </c>
      <c r="FG79" s="151">
        <f t="shared" si="207"/>
        <v>481.53583296000005</v>
      </c>
      <c r="FH79" s="151">
        <f t="shared" si="207"/>
        <v>481.53583296000005</v>
      </c>
      <c r="FI79" s="151">
        <f t="shared" si="207"/>
        <v>481.53583296000005</v>
      </c>
      <c r="FJ79" s="151">
        <f t="shared" si="207"/>
        <v>481.53583296000005</v>
      </c>
      <c r="FK79" s="151">
        <f t="shared" si="207"/>
        <v>481.53583296000005</v>
      </c>
      <c r="FL79" s="151">
        <f t="shared" si="207"/>
        <v>481.53583296000005</v>
      </c>
      <c r="FM79" s="210">
        <f t="shared" si="207"/>
        <v>481.53583296000005</v>
      </c>
      <c r="FN79" s="151">
        <f t="shared" si="207"/>
        <v>481.53583296000005</v>
      </c>
      <c r="FO79" s="151">
        <f t="shared" si="207"/>
        <v>481.53583296000005</v>
      </c>
      <c r="FP79" s="151">
        <f t="shared" si="207"/>
        <v>481.53583296000005</v>
      </c>
      <c r="FQ79" s="151">
        <f t="shared" si="207"/>
        <v>481.53583296000005</v>
      </c>
      <c r="FR79" s="151">
        <f t="shared" si="207"/>
        <v>446.88839831999996</v>
      </c>
      <c r="FS79" s="151">
        <f t="shared" si="207"/>
        <v>446.88839831999996</v>
      </c>
      <c r="FT79" s="151">
        <f t="shared" si="207"/>
        <v>446.88839831999996</v>
      </c>
      <c r="FU79" s="151">
        <f t="shared" si="207"/>
        <v>446.88839831999996</v>
      </c>
      <c r="FV79" s="151">
        <f t="shared" ref="FV79:GY79" si="208">IFERROR(IF(FV$25-$C79&lt;0,0,VLOOKUP((ROUNDDOWN((FV$25-$C79)/365+1,0)),$C$8:$E$16,3,0))*$E75*$D$20,0)</f>
        <v>446.88839831999996</v>
      </c>
      <c r="FW79" s="151">
        <f t="shared" si="208"/>
        <v>446.88839831999996</v>
      </c>
      <c r="FX79" s="151">
        <f t="shared" si="208"/>
        <v>446.88839831999996</v>
      </c>
      <c r="FY79" s="151">
        <f t="shared" si="208"/>
        <v>446.88839831999996</v>
      </c>
      <c r="FZ79" s="151">
        <f t="shared" si="208"/>
        <v>446.88839831999996</v>
      </c>
      <c r="GA79" s="151">
        <f t="shared" si="208"/>
        <v>446.88839831999996</v>
      </c>
      <c r="GB79" s="151">
        <f t="shared" si="208"/>
        <v>446.88839831999996</v>
      </c>
      <c r="GC79" s="151">
        <f t="shared" si="208"/>
        <v>446.88839831999996</v>
      </c>
      <c r="GD79" s="151">
        <f t="shared" si="208"/>
        <v>255.23374968000002</v>
      </c>
      <c r="GE79" s="151">
        <f t="shared" si="208"/>
        <v>255.23374968000002</v>
      </c>
      <c r="GF79" s="151">
        <f t="shared" si="208"/>
        <v>255.23374968000002</v>
      </c>
      <c r="GG79" s="151">
        <f t="shared" si="208"/>
        <v>255.23374968000002</v>
      </c>
      <c r="GH79" s="151">
        <f t="shared" si="208"/>
        <v>255.23374968000002</v>
      </c>
      <c r="GI79" s="151">
        <f t="shared" si="208"/>
        <v>255.23374968000002</v>
      </c>
      <c r="GJ79" s="151">
        <f t="shared" si="208"/>
        <v>255.23374968000002</v>
      </c>
      <c r="GK79" s="151">
        <f t="shared" si="208"/>
        <v>255.23374968000002</v>
      </c>
      <c r="GL79" s="307">
        <f t="shared" si="208"/>
        <v>255.23374968000002</v>
      </c>
      <c r="GM79" s="151">
        <f t="shared" si="208"/>
        <v>255.23374968000002</v>
      </c>
      <c r="GN79" s="151">
        <f t="shared" si="208"/>
        <v>255.23374968000002</v>
      </c>
      <c r="GO79" s="151">
        <f t="shared" si="208"/>
        <v>255.23374968000002</v>
      </c>
      <c r="GP79" s="151">
        <f t="shared" si="208"/>
        <v>63.649666079999996</v>
      </c>
      <c r="GQ79" s="151">
        <f t="shared" si="208"/>
        <v>63.649666079999996</v>
      </c>
      <c r="GR79" s="151">
        <f t="shared" si="208"/>
        <v>63.649666079999996</v>
      </c>
      <c r="GS79" s="151">
        <f t="shared" si="208"/>
        <v>63.649666079999996</v>
      </c>
      <c r="GT79" s="151">
        <f t="shared" si="208"/>
        <v>63.649666079999996</v>
      </c>
      <c r="GU79" s="151">
        <f t="shared" si="208"/>
        <v>63.649666079999996</v>
      </c>
      <c r="GV79" s="151">
        <f t="shared" si="208"/>
        <v>63.649666079999996</v>
      </c>
      <c r="GW79" s="151">
        <f t="shared" si="208"/>
        <v>63.649666079999996</v>
      </c>
      <c r="GX79" s="151">
        <f t="shared" si="208"/>
        <v>63.649666079999996</v>
      </c>
      <c r="GY79" s="151">
        <f t="shared" si="208"/>
        <v>63.649666079999996</v>
      </c>
    </row>
    <row r="80" spans="2:207" x14ac:dyDescent="0.25">
      <c r="B80" s="143"/>
      <c r="C80" s="144">
        <v>42522</v>
      </c>
      <c r="D80" s="144">
        <f t="shared" si="2"/>
        <v>42551</v>
      </c>
      <c r="E80" s="145">
        <v>1005</v>
      </c>
      <c r="F80" s="174">
        <v>0</v>
      </c>
      <c r="G80" s="151">
        <v>0</v>
      </c>
      <c r="H80" s="151">
        <v>0</v>
      </c>
      <c r="I80" s="151">
        <v>0</v>
      </c>
      <c r="J80" s="151">
        <v>0</v>
      </c>
      <c r="K80" s="151">
        <v>0</v>
      </c>
      <c r="L80" s="151">
        <v>23.718988650085954</v>
      </c>
      <c r="M80" s="151">
        <v>23.718988650085954</v>
      </c>
      <c r="N80" s="151">
        <v>23.718988650085954</v>
      </c>
      <c r="O80" s="151">
        <v>23.718988650085954</v>
      </c>
      <c r="P80" s="151">
        <v>23.718988650085954</v>
      </c>
      <c r="Q80" s="151">
        <v>23.718988650085954</v>
      </c>
      <c r="R80" s="151">
        <v>23.718988650085954</v>
      </c>
      <c r="S80" s="151">
        <v>23.718988650085954</v>
      </c>
      <c r="T80" s="151">
        <v>23.718988650085954</v>
      </c>
      <c r="U80" s="151">
        <v>23.718988650085954</v>
      </c>
      <c r="V80" s="151">
        <v>23.718988650085954</v>
      </c>
      <c r="W80" s="151">
        <v>23.718988650085954</v>
      </c>
      <c r="X80" s="151">
        <v>24.008244609233348</v>
      </c>
      <c r="Y80" s="151">
        <v>24.008244609233348</v>
      </c>
      <c r="Z80" s="151">
        <v>24.008244609233348</v>
      </c>
      <c r="AA80" s="151">
        <v>24.008244609233348</v>
      </c>
      <c r="AB80" s="151">
        <v>24.008244609233348</v>
      </c>
      <c r="AC80" s="151">
        <v>24.008244609233348</v>
      </c>
      <c r="AD80" s="151">
        <v>24.008244609233348</v>
      </c>
      <c r="AE80" s="151">
        <v>24.008244609233348</v>
      </c>
      <c r="AF80" s="151">
        <v>24.008244609233348</v>
      </c>
      <c r="AG80" s="151">
        <v>24.008244609233348</v>
      </c>
      <c r="AH80" s="151">
        <v>24.008244609233348</v>
      </c>
      <c r="AI80" s="151">
        <v>24.008244609233348</v>
      </c>
      <c r="AJ80" s="151">
        <v>19.231814431724111</v>
      </c>
      <c r="AK80" s="151">
        <v>19.231814431724111</v>
      </c>
      <c r="AL80" s="151">
        <v>19.231814431724111</v>
      </c>
      <c r="AM80" s="151">
        <v>19.231814431724111</v>
      </c>
      <c r="AN80" s="151">
        <v>19.231814431724111</v>
      </c>
      <c r="AO80" s="210">
        <v>19.231814431724111</v>
      </c>
      <c r="AP80" s="262">
        <v>11.166859992613999</v>
      </c>
      <c r="AQ80" s="268">
        <f t="shared" si="135"/>
        <v>10.431519015270897</v>
      </c>
      <c r="AR80" s="265">
        <f t="shared" ref="AR80:BW80" si="209">IFERROR(IF(AR$25-$C80&lt;0,0,VLOOKUP((ROUNDDOWN((AR$25-$C80)/365+1,0)),$C$8:$E$16,3,0))*$E76*$D$3,0)</f>
        <v>24.875160728722907</v>
      </c>
      <c r="AS80" s="265">
        <f t="shared" si="209"/>
        <v>24.875160728722907</v>
      </c>
      <c r="AT80" s="265">
        <f t="shared" si="209"/>
        <v>24.875160728722907</v>
      </c>
      <c r="AU80" s="265">
        <f t="shared" si="209"/>
        <v>24.875160728722907</v>
      </c>
      <c r="AV80" s="265">
        <f t="shared" si="209"/>
        <v>24.875160728722907</v>
      </c>
      <c r="AW80" s="265">
        <f t="shared" si="209"/>
        <v>16.851105098126229</v>
      </c>
      <c r="AX80" s="265">
        <f t="shared" si="209"/>
        <v>16.851105098126229</v>
      </c>
      <c r="AY80" s="265">
        <f t="shared" si="209"/>
        <v>16.851105098126229</v>
      </c>
      <c r="AZ80" s="265">
        <f t="shared" si="209"/>
        <v>16.851105098126229</v>
      </c>
      <c r="BA80" s="265">
        <f t="shared" si="209"/>
        <v>16.851105098126229</v>
      </c>
      <c r="BB80" s="265">
        <f t="shared" si="209"/>
        <v>16.851105098126229</v>
      </c>
      <c r="BC80" s="265">
        <f t="shared" si="209"/>
        <v>16.851105098126229</v>
      </c>
      <c r="BD80" s="265">
        <f t="shared" si="209"/>
        <v>16.851105098126229</v>
      </c>
      <c r="BE80" s="265">
        <f t="shared" si="209"/>
        <v>16.851105098126229</v>
      </c>
      <c r="BF80" s="265">
        <f t="shared" si="209"/>
        <v>16.851105098126229</v>
      </c>
      <c r="BG80" s="265">
        <f t="shared" si="209"/>
        <v>16.851105098126229</v>
      </c>
      <c r="BH80" s="265">
        <f t="shared" si="209"/>
        <v>16.851105098126229</v>
      </c>
      <c r="BI80" s="265">
        <f t="shared" si="209"/>
        <v>20.071904553955907</v>
      </c>
      <c r="BJ80" s="265">
        <f t="shared" si="209"/>
        <v>20.071904553955907</v>
      </c>
      <c r="BK80" s="265">
        <f t="shared" si="209"/>
        <v>20.071904553955907</v>
      </c>
      <c r="BL80" s="265">
        <f t="shared" si="209"/>
        <v>20.071904553955907</v>
      </c>
      <c r="BM80" s="265">
        <f t="shared" si="209"/>
        <v>20.071904553955907</v>
      </c>
      <c r="BN80" s="265">
        <f t="shared" si="209"/>
        <v>20.071904553955907</v>
      </c>
      <c r="BO80" s="269">
        <f t="shared" si="51"/>
        <v>11.654654257135688</v>
      </c>
      <c r="BP80" s="232">
        <f t="shared" si="209"/>
        <v>20.071904553955907</v>
      </c>
      <c r="BQ80" s="232">
        <f t="shared" si="209"/>
        <v>20.071904553955907</v>
      </c>
      <c r="BR80" s="232">
        <f t="shared" si="209"/>
        <v>20.071904553955907</v>
      </c>
      <c r="BS80" s="232">
        <f t="shared" si="209"/>
        <v>20.071904553955907</v>
      </c>
      <c r="BT80" s="232">
        <f t="shared" si="209"/>
        <v>20.071904553955907</v>
      </c>
      <c r="BU80" s="232">
        <f t="shared" si="209"/>
        <v>18.627692195223148</v>
      </c>
      <c r="BV80" s="232">
        <f t="shared" si="209"/>
        <v>18.627692195223148</v>
      </c>
      <c r="BW80" s="232">
        <f t="shared" si="209"/>
        <v>18.627692195223148</v>
      </c>
      <c r="BX80" s="232">
        <f t="shared" ref="BX80:DA80" si="210">IFERROR(IF(BX$25-$C80&lt;0,0,VLOOKUP((ROUNDDOWN((BX$25-$C80)/365+1,0)),$C$8:$E$16,3,0))*$E76*$D$3,0)</f>
        <v>18.627692195223148</v>
      </c>
      <c r="BY80" s="232">
        <f t="shared" si="210"/>
        <v>18.627692195223148</v>
      </c>
      <c r="BZ80" s="232">
        <f t="shared" si="210"/>
        <v>18.627692195223148</v>
      </c>
      <c r="CA80" s="232">
        <f t="shared" si="210"/>
        <v>18.627692195223148</v>
      </c>
      <c r="CB80" s="232">
        <f t="shared" si="210"/>
        <v>18.627692195223148</v>
      </c>
      <c r="CC80" s="232">
        <f t="shared" si="210"/>
        <v>18.627692195223148</v>
      </c>
      <c r="CD80" s="232">
        <f t="shared" si="210"/>
        <v>18.627692195223148</v>
      </c>
      <c r="CE80" s="232">
        <f t="shared" si="210"/>
        <v>18.627692195223148</v>
      </c>
      <c r="CF80" s="232">
        <f t="shared" si="210"/>
        <v>18.627692195223148</v>
      </c>
      <c r="CG80" s="232">
        <f t="shared" si="210"/>
        <v>10.638932997019126</v>
      </c>
      <c r="CH80" s="232">
        <f t="shared" si="210"/>
        <v>10.638932997019126</v>
      </c>
      <c r="CI80" s="232">
        <f t="shared" si="210"/>
        <v>10.638932997019126</v>
      </c>
      <c r="CJ80" s="232">
        <f t="shared" si="210"/>
        <v>10.638932997019126</v>
      </c>
      <c r="CK80" s="232">
        <f t="shared" si="210"/>
        <v>10.638932997019126</v>
      </c>
      <c r="CL80" s="232">
        <f t="shared" si="210"/>
        <v>10.638932997019126</v>
      </c>
      <c r="CM80" s="232">
        <f t="shared" si="210"/>
        <v>10.638932997019126</v>
      </c>
      <c r="CN80" s="232">
        <f t="shared" si="210"/>
        <v>10.638932997019126</v>
      </c>
      <c r="CO80" s="232">
        <f t="shared" si="210"/>
        <v>10.638932997019126</v>
      </c>
      <c r="CP80" s="232">
        <f t="shared" si="210"/>
        <v>10.638932997019126</v>
      </c>
      <c r="CQ80" s="232">
        <f t="shared" si="210"/>
        <v>10.638932997019126</v>
      </c>
      <c r="CR80" s="232">
        <f t="shared" si="210"/>
        <v>10.638932997019126</v>
      </c>
      <c r="CS80" s="232">
        <f t="shared" si="210"/>
        <v>2.6531151681811589</v>
      </c>
      <c r="CT80" s="232">
        <f t="shared" si="210"/>
        <v>2.6531151681811589</v>
      </c>
      <c r="CU80" s="232">
        <f t="shared" si="210"/>
        <v>2.6531151681811589</v>
      </c>
      <c r="CV80" s="232">
        <f t="shared" si="210"/>
        <v>2.6531151681811589</v>
      </c>
      <c r="CW80" s="232">
        <f t="shared" si="210"/>
        <v>2.6531151681811589</v>
      </c>
      <c r="CX80" s="232">
        <f t="shared" si="210"/>
        <v>2.6531151681811589</v>
      </c>
      <c r="CY80" s="232">
        <f t="shared" si="210"/>
        <v>2.6531151681811589</v>
      </c>
      <c r="CZ80" s="232">
        <f t="shared" si="210"/>
        <v>2.6531151681811589</v>
      </c>
      <c r="DA80" s="232">
        <f t="shared" si="210"/>
        <v>2.6531151681811589</v>
      </c>
      <c r="DD80" s="325">
        <v>0</v>
      </c>
      <c r="DE80" s="151">
        <v>0</v>
      </c>
      <c r="DF80" s="151">
        <v>0</v>
      </c>
      <c r="DG80" s="151">
        <v>0</v>
      </c>
      <c r="DH80" s="151">
        <v>0</v>
      </c>
      <c r="DI80" s="151">
        <v>0</v>
      </c>
      <c r="DJ80" s="151">
        <v>975.59624096385528</v>
      </c>
      <c r="DK80" s="151">
        <v>975.59624096385528</v>
      </c>
      <c r="DL80" s="151">
        <v>975.59624096385528</v>
      </c>
      <c r="DM80" s="151">
        <v>975.59624096385528</v>
      </c>
      <c r="DN80" s="151">
        <v>975.59624096385528</v>
      </c>
      <c r="DO80" s="151">
        <v>975.59624096385528</v>
      </c>
      <c r="DP80" s="151">
        <v>975.59624096385528</v>
      </c>
      <c r="DQ80" s="151">
        <v>975.59624096385528</v>
      </c>
      <c r="DR80" s="151">
        <v>975.59624096385528</v>
      </c>
      <c r="DS80" s="151">
        <v>975.59624096385528</v>
      </c>
      <c r="DT80" s="151">
        <v>975.59624096385528</v>
      </c>
      <c r="DU80" s="151">
        <v>975.59624096385528</v>
      </c>
      <c r="DV80" s="151">
        <v>987.493756097561</v>
      </c>
      <c r="DW80" s="151">
        <v>987.493756097561</v>
      </c>
      <c r="DX80" s="151">
        <v>987.493756097561</v>
      </c>
      <c r="DY80" s="151">
        <v>987.493756097561</v>
      </c>
      <c r="DZ80" s="151">
        <v>987.493756097561</v>
      </c>
      <c r="EA80" s="151">
        <v>987.493756097561</v>
      </c>
      <c r="EB80" s="151">
        <v>987.493756097561</v>
      </c>
      <c r="EC80" s="151">
        <v>987.493756097561</v>
      </c>
      <c r="ED80" s="151">
        <v>987.493756097561</v>
      </c>
      <c r="EE80" s="151">
        <v>987.493756097561</v>
      </c>
      <c r="EF80" s="151">
        <v>987.493756097561</v>
      </c>
      <c r="EG80" s="151">
        <v>987.493756097561</v>
      </c>
      <c r="EH80" s="151">
        <v>791.03228823529412</v>
      </c>
      <c r="EI80" s="151">
        <v>791.03228823529412</v>
      </c>
      <c r="EJ80" s="151">
        <v>791.03228823529412</v>
      </c>
      <c r="EK80" s="151">
        <v>791.03228823529412</v>
      </c>
      <c r="EL80" s="151">
        <v>791.03228823529412</v>
      </c>
      <c r="EM80" s="151">
        <v>791.03228823529412</v>
      </c>
      <c r="EN80" s="326">
        <v>459.30907058823533</v>
      </c>
      <c r="EO80" s="325">
        <f t="shared" si="138"/>
        <v>397.69376415096781</v>
      </c>
      <c r="EP80" s="151">
        <f t="shared" ref="EP80:FU80" si="211">IFERROR(IF(EP$25-$C80&lt;0,0,VLOOKUP((ROUNDDOWN((EP$25-$C80)/365+1,0)),$C$8:$E$16,3,0))*$E76*$D$20,0)</f>
        <v>948.34666836000008</v>
      </c>
      <c r="EQ80" s="151">
        <f t="shared" si="211"/>
        <v>948.34666836000008</v>
      </c>
      <c r="ER80" s="151">
        <f t="shared" si="211"/>
        <v>948.34666836000008</v>
      </c>
      <c r="ES80" s="151">
        <f t="shared" si="211"/>
        <v>948.34666836000008</v>
      </c>
      <c r="ET80" s="151">
        <f t="shared" si="211"/>
        <v>948.34666836000008</v>
      </c>
      <c r="EU80" s="151">
        <f t="shared" si="211"/>
        <v>642.43562292000001</v>
      </c>
      <c r="EV80" s="151">
        <f t="shared" si="211"/>
        <v>642.43562292000001</v>
      </c>
      <c r="EW80" s="151">
        <f t="shared" si="211"/>
        <v>642.43562292000001</v>
      </c>
      <c r="EX80" s="151">
        <f t="shared" si="211"/>
        <v>642.43562292000001</v>
      </c>
      <c r="EY80" s="151">
        <f t="shared" si="211"/>
        <v>642.43562292000001</v>
      </c>
      <c r="EZ80" s="151">
        <f t="shared" si="211"/>
        <v>642.43562292000001</v>
      </c>
      <c r="FA80" s="151">
        <f t="shared" si="211"/>
        <v>642.43562292000001</v>
      </c>
      <c r="FB80" s="151">
        <f t="shared" si="211"/>
        <v>642.43562292000001</v>
      </c>
      <c r="FC80" s="151">
        <f t="shared" si="211"/>
        <v>642.43562292000001</v>
      </c>
      <c r="FD80" s="151">
        <f t="shared" si="211"/>
        <v>642.43562292000001</v>
      </c>
      <c r="FE80" s="151">
        <f t="shared" si="211"/>
        <v>642.43562292000001</v>
      </c>
      <c r="FF80" s="151">
        <f t="shared" si="211"/>
        <v>642.43562292000001</v>
      </c>
      <c r="FG80" s="151">
        <f t="shared" si="211"/>
        <v>765.22616352</v>
      </c>
      <c r="FH80" s="151">
        <f t="shared" si="211"/>
        <v>765.22616352</v>
      </c>
      <c r="FI80" s="151">
        <f t="shared" si="211"/>
        <v>765.22616352</v>
      </c>
      <c r="FJ80" s="151">
        <f t="shared" si="211"/>
        <v>765.22616352</v>
      </c>
      <c r="FK80" s="151">
        <f t="shared" si="211"/>
        <v>765.22616352</v>
      </c>
      <c r="FL80" s="151">
        <f t="shared" si="211"/>
        <v>765.22616352</v>
      </c>
      <c r="FM80" s="210">
        <f t="shared" si="211"/>
        <v>765.22616352</v>
      </c>
      <c r="FN80" s="151">
        <f t="shared" si="211"/>
        <v>765.22616352</v>
      </c>
      <c r="FO80" s="151">
        <f t="shared" si="211"/>
        <v>765.22616352</v>
      </c>
      <c r="FP80" s="151">
        <f t="shared" si="211"/>
        <v>765.22616352</v>
      </c>
      <c r="FQ80" s="151">
        <f t="shared" si="211"/>
        <v>765.22616352</v>
      </c>
      <c r="FR80" s="151">
        <f t="shared" si="211"/>
        <v>765.22616352</v>
      </c>
      <c r="FS80" s="151">
        <f t="shared" si="211"/>
        <v>710.16666083999996</v>
      </c>
      <c r="FT80" s="151">
        <f t="shared" si="211"/>
        <v>710.16666083999996</v>
      </c>
      <c r="FU80" s="151">
        <f t="shared" si="211"/>
        <v>710.16666083999996</v>
      </c>
      <c r="FV80" s="151">
        <f t="shared" ref="FV80:GY80" si="212">IFERROR(IF(FV$25-$C80&lt;0,0,VLOOKUP((ROUNDDOWN((FV$25-$C80)/365+1,0)),$C$8:$E$16,3,0))*$E76*$D$20,0)</f>
        <v>710.16666083999996</v>
      </c>
      <c r="FW80" s="151">
        <f t="shared" si="212"/>
        <v>710.16666083999996</v>
      </c>
      <c r="FX80" s="151">
        <f t="shared" si="212"/>
        <v>710.16666083999996</v>
      </c>
      <c r="FY80" s="151">
        <f t="shared" si="212"/>
        <v>710.16666083999996</v>
      </c>
      <c r="FZ80" s="151">
        <f t="shared" si="212"/>
        <v>710.16666083999996</v>
      </c>
      <c r="GA80" s="151">
        <f t="shared" si="212"/>
        <v>710.16666083999996</v>
      </c>
      <c r="GB80" s="151">
        <f t="shared" si="212"/>
        <v>710.16666083999996</v>
      </c>
      <c r="GC80" s="151">
        <f t="shared" si="212"/>
        <v>710.16666083999996</v>
      </c>
      <c r="GD80" s="151">
        <f t="shared" si="212"/>
        <v>710.16666083999996</v>
      </c>
      <c r="GE80" s="151">
        <f t="shared" si="212"/>
        <v>405.60126516000003</v>
      </c>
      <c r="GF80" s="151">
        <f t="shared" si="212"/>
        <v>405.60126516000003</v>
      </c>
      <c r="GG80" s="151">
        <f t="shared" si="212"/>
        <v>405.60126516000003</v>
      </c>
      <c r="GH80" s="151">
        <f t="shared" si="212"/>
        <v>405.60126516000003</v>
      </c>
      <c r="GI80" s="151">
        <f t="shared" si="212"/>
        <v>405.60126516000003</v>
      </c>
      <c r="GJ80" s="151">
        <f t="shared" si="212"/>
        <v>405.60126516000003</v>
      </c>
      <c r="GK80" s="151">
        <f t="shared" si="212"/>
        <v>405.60126516000003</v>
      </c>
      <c r="GL80" s="307">
        <f t="shared" si="212"/>
        <v>405.60126516000003</v>
      </c>
      <c r="GM80" s="151">
        <f t="shared" si="212"/>
        <v>405.60126516000003</v>
      </c>
      <c r="GN80" s="151">
        <f t="shared" si="212"/>
        <v>405.60126516000003</v>
      </c>
      <c r="GO80" s="151">
        <f t="shared" si="212"/>
        <v>405.60126516000003</v>
      </c>
      <c r="GP80" s="151">
        <f t="shared" si="212"/>
        <v>405.60126516000003</v>
      </c>
      <c r="GQ80" s="151">
        <f t="shared" si="212"/>
        <v>101.14800696</v>
      </c>
      <c r="GR80" s="151">
        <f t="shared" si="212"/>
        <v>101.14800696</v>
      </c>
      <c r="GS80" s="151">
        <f t="shared" si="212"/>
        <v>101.14800696</v>
      </c>
      <c r="GT80" s="151">
        <f t="shared" si="212"/>
        <v>101.14800696</v>
      </c>
      <c r="GU80" s="151">
        <f t="shared" si="212"/>
        <v>101.14800696</v>
      </c>
      <c r="GV80" s="151">
        <f t="shared" si="212"/>
        <v>101.14800696</v>
      </c>
      <c r="GW80" s="151">
        <f t="shared" si="212"/>
        <v>101.14800696</v>
      </c>
      <c r="GX80" s="151">
        <f t="shared" si="212"/>
        <v>101.14800696</v>
      </c>
      <c r="GY80" s="151">
        <f t="shared" si="212"/>
        <v>101.14800696</v>
      </c>
    </row>
    <row r="81" spans="2:207" x14ac:dyDescent="0.25">
      <c r="B81" s="143"/>
      <c r="C81" s="144">
        <v>42552</v>
      </c>
      <c r="D81" s="144">
        <f t="shared" si="2"/>
        <v>42582</v>
      </c>
      <c r="E81" s="145">
        <v>254</v>
      </c>
      <c r="F81" s="174">
        <v>0</v>
      </c>
      <c r="G81" s="151">
        <v>0</v>
      </c>
      <c r="H81" s="151">
        <v>0</v>
      </c>
      <c r="I81" s="151">
        <v>0</v>
      </c>
      <c r="J81" s="151">
        <v>0</v>
      </c>
      <c r="K81" s="151">
        <v>0</v>
      </c>
      <c r="L81" s="151">
        <v>0</v>
      </c>
      <c r="M81" s="151">
        <v>58.58028923395463</v>
      </c>
      <c r="N81" s="151">
        <v>58.58028923395463</v>
      </c>
      <c r="O81" s="151">
        <v>58.58028923395463</v>
      </c>
      <c r="P81" s="151">
        <v>58.58028923395463</v>
      </c>
      <c r="Q81" s="151">
        <v>58.58028923395463</v>
      </c>
      <c r="R81" s="151">
        <v>58.58028923395463</v>
      </c>
      <c r="S81" s="151">
        <v>58.58028923395463</v>
      </c>
      <c r="T81" s="151">
        <v>58.58028923395463</v>
      </c>
      <c r="U81" s="151">
        <v>58.58028923395463</v>
      </c>
      <c r="V81" s="151">
        <v>58.58028923395463</v>
      </c>
      <c r="W81" s="151">
        <v>58.58028923395463</v>
      </c>
      <c r="X81" s="151">
        <v>58.58028923395463</v>
      </c>
      <c r="Y81" s="151">
        <v>59.29468300510041</v>
      </c>
      <c r="Z81" s="151">
        <v>59.29468300510041</v>
      </c>
      <c r="AA81" s="151">
        <v>59.29468300510041</v>
      </c>
      <c r="AB81" s="151">
        <v>59.29468300510041</v>
      </c>
      <c r="AC81" s="151">
        <v>59.29468300510041</v>
      </c>
      <c r="AD81" s="151">
        <v>59.29468300510041</v>
      </c>
      <c r="AE81" s="151">
        <v>59.29468300510041</v>
      </c>
      <c r="AF81" s="151">
        <v>59.29468300510041</v>
      </c>
      <c r="AG81" s="151">
        <v>59.29468300510041</v>
      </c>
      <c r="AH81" s="151">
        <v>59.29468300510041</v>
      </c>
      <c r="AI81" s="151">
        <v>59.29468300510041</v>
      </c>
      <c r="AJ81" s="151">
        <v>59.29468300510041</v>
      </c>
      <c r="AK81" s="151">
        <v>47.49803073496804</v>
      </c>
      <c r="AL81" s="151">
        <v>47.49803073496804</v>
      </c>
      <c r="AM81" s="151">
        <v>47.49803073496804</v>
      </c>
      <c r="AN81" s="151">
        <v>47.49803073496804</v>
      </c>
      <c r="AO81" s="210">
        <v>47.49803073496804</v>
      </c>
      <c r="AP81" s="262">
        <v>27.579501717078216</v>
      </c>
      <c r="AQ81" s="268">
        <f t="shared" si="135"/>
        <v>25.763383510108138</v>
      </c>
      <c r="AR81" s="265">
        <f t="shared" ref="AR81:BW81" si="213">IFERROR(IF(AR$25-$C81&lt;0,0,VLOOKUP((ROUNDDOWN((AR$25-$C81)/365+1,0)),$C$8:$E$16,3,0))*$E77*$D$3,0)</f>
        <v>61.435760677950178</v>
      </c>
      <c r="AS81" s="265">
        <f t="shared" si="213"/>
        <v>61.435760677950178</v>
      </c>
      <c r="AT81" s="265">
        <f t="shared" si="213"/>
        <v>61.435760677950178</v>
      </c>
      <c r="AU81" s="265">
        <f t="shared" si="213"/>
        <v>61.435760677950178</v>
      </c>
      <c r="AV81" s="265">
        <f t="shared" si="213"/>
        <v>61.435760677950178</v>
      </c>
      <c r="AW81" s="265">
        <f t="shared" si="213"/>
        <v>61.435760677950178</v>
      </c>
      <c r="AX81" s="265">
        <f t="shared" si="213"/>
        <v>41.618242039018156</v>
      </c>
      <c r="AY81" s="265">
        <f t="shared" si="213"/>
        <v>41.618242039018156</v>
      </c>
      <c r="AZ81" s="265">
        <f t="shared" si="213"/>
        <v>41.618242039018156</v>
      </c>
      <c r="BA81" s="265">
        <f t="shared" si="213"/>
        <v>41.618242039018156</v>
      </c>
      <c r="BB81" s="265">
        <f t="shared" si="213"/>
        <v>41.618242039018156</v>
      </c>
      <c r="BC81" s="265">
        <f t="shared" si="213"/>
        <v>41.618242039018156</v>
      </c>
      <c r="BD81" s="265">
        <f t="shared" si="213"/>
        <v>41.618242039018156</v>
      </c>
      <c r="BE81" s="265">
        <f t="shared" si="213"/>
        <v>41.618242039018156</v>
      </c>
      <c r="BF81" s="265">
        <f t="shared" si="213"/>
        <v>41.618242039018156</v>
      </c>
      <c r="BG81" s="265">
        <f t="shared" si="213"/>
        <v>41.618242039018156</v>
      </c>
      <c r="BH81" s="265">
        <f t="shared" si="213"/>
        <v>41.618242039018156</v>
      </c>
      <c r="BI81" s="265">
        <f t="shared" si="213"/>
        <v>41.618242039018156</v>
      </c>
      <c r="BJ81" s="265">
        <f t="shared" si="213"/>
        <v>49.57285454254842</v>
      </c>
      <c r="BK81" s="265">
        <f t="shared" si="213"/>
        <v>49.57285454254842</v>
      </c>
      <c r="BL81" s="265">
        <f t="shared" si="213"/>
        <v>49.57285454254842</v>
      </c>
      <c r="BM81" s="265">
        <f t="shared" si="213"/>
        <v>49.57285454254842</v>
      </c>
      <c r="BN81" s="265">
        <f t="shared" si="213"/>
        <v>49.57285454254842</v>
      </c>
      <c r="BO81" s="269">
        <f t="shared" si="51"/>
        <v>28.784238121479728</v>
      </c>
      <c r="BP81" s="232">
        <f t="shared" si="213"/>
        <v>49.57285454254842</v>
      </c>
      <c r="BQ81" s="232">
        <f t="shared" si="213"/>
        <v>49.57285454254842</v>
      </c>
      <c r="BR81" s="232">
        <f t="shared" si="213"/>
        <v>49.57285454254842</v>
      </c>
      <c r="BS81" s="232">
        <f t="shared" si="213"/>
        <v>49.57285454254842</v>
      </c>
      <c r="BT81" s="232">
        <f t="shared" si="213"/>
        <v>49.57285454254842</v>
      </c>
      <c r="BU81" s="232">
        <f t="shared" si="213"/>
        <v>49.57285454254842</v>
      </c>
      <c r="BV81" s="232">
        <f t="shared" si="213"/>
        <v>46.005991766992842</v>
      </c>
      <c r="BW81" s="232">
        <f t="shared" si="213"/>
        <v>46.005991766992842</v>
      </c>
      <c r="BX81" s="232">
        <f t="shared" ref="BX81:DA81" si="214">IFERROR(IF(BX$25-$C81&lt;0,0,VLOOKUP((ROUNDDOWN((BX$25-$C81)/365+1,0)),$C$8:$E$16,3,0))*$E77*$D$3,0)</f>
        <v>46.005991766992842</v>
      </c>
      <c r="BY81" s="232">
        <f t="shared" si="214"/>
        <v>46.005991766992842</v>
      </c>
      <c r="BZ81" s="232">
        <f t="shared" si="214"/>
        <v>46.005991766992842</v>
      </c>
      <c r="CA81" s="232">
        <f t="shared" si="214"/>
        <v>46.005991766992842</v>
      </c>
      <c r="CB81" s="232">
        <f t="shared" si="214"/>
        <v>46.005991766992842</v>
      </c>
      <c r="CC81" s="232">
        <f t="shared" si="214"/>
        <v>46.005991766992842</v>
      </c>
      <c r="CD81" s="232">
        <f t="shared" si="214"/>
        <v>46.005991766992842</v>
      </c>
      <c r="CE81" s="232">
        <f t="shared" si="214"/>
        <v>46.005991766992842</v>
      </c>
      <c r="CF81" s="232">
        <f t="shared" si="214"/>
        <v>46.005991766992842</v>
      </c>
      <c r="CG81" s="232">
        <f t="shared" si="214"/>
        <v>46.005991766992842</v>
      </c>
      <c r="CH81" s="232">
        <f t="shared" si="214"/>
        <v>26.27564696371595</v>
      </c>
      <c r="CI81" s="232">
        <f t="shared" si="214"/>
        <v>26.27564696371595</v>
      </c>
      <c r="CJ81" s="232">
        <f t="shared" si="214"/>
        <v>26.27564696371595</v>
      </c>
      <c r="CK81" s="232">
        <f t="shared" si="214"/>
        <v>26.27564696371595</v>
      </c>
      <c r="CL81" s="232">
        <f t="shared" si="214"/>
        <v>26.27564696371595</v>
      </c>
      <c r="CM81" s="232">
        <f t="shared" si="214"/>
        <v>26.27564696371595</v>
      </c>
      <c r="CN81" s="232">
        <f t="shared" si="214"/>
        <v>26.27564696371595</v>
      </c>
      <c r="CO81" s="232">
        <f t="shared" si="214"/>
        <v>26.27564696371595</v>
      </c>
      <c r="CP81" s="232">
        <f t="shared" si="214"/>
        <v>26.27564696371595</v>
      </c>
      <c r="CQ81" s="232">
        <f t="shared" si="214"/>
        <v>26.27564696371595</v>
      </c>
      <c r="CR81" s="232">
        <f t="shared" si="214"/>
        <v>26.27564696371595</v>
      </c>
      <c r="CS81" s="232">
        <f t="shared" si="214"/>
        <v>26.27564696371595</v>
      </c>
      <c r="CT81" s="232">
        <f t="shared" si="214"/>
        <v>6.5525666467436512</v>
      </c>
      <c r="CU81" s="232">
        <f t="shared" si="214"/>
        <v>6.5525666467436512</v>
      </c>
      <c r="CV81" s="232">
        <f t="shared" si="214"/>
        <v>6.5525666467436512</v>
      </c>
      <c r="CW81" s="232">
        <f t="shared" si="214"/>
        <v>6.5525666467436512</v>
      </c>
      <c r="CX81" s="232">
        <f t="shared" si="214"/>
        <v>6.5525666467436512</v>
      </c>
      <c r="CY81" s="232">
        <f t="shared" si="214"/>
        <v>6.5525666467436512</v>
      </c>
      <c r="CZ81" s="232">
        <f t="shared" si="214"/>
        <v>6.5525666467436512</v>
      </c>
      <c r="DA81" s="232">
        <f t="shared" si="214"/>
        <v>6.5525666467436512</v>
      </c>
      <c r="DD81" s="325">
        <v>0</v>
      </c>
      <c r="DE81" s="151">
        <v>0</v>
      </c>
      <c r="DF81" s="151">
        <v>0</v>
      </c>
      <c r="DG81" s="151">
        <v>0</v>
      </c>
      <c r="DH81" s="151">
        <v>0</v>
      </c>
      <c r="DI81" s="151">
        <v>0</v>
      </c>
      <c r="DJ81" s="151">
        <v>0</v>
      </c>
      <c r="DK81" s="151">
        <v>2409.491855421687</v>
      </c>
      <c r="DL81" s="151">
        <v>2409.491855421687</v>
      </c>
      <c r="DM81" s="151">
        <v>2409.491855421687</v>
      </c>
      <c r="DN81" s="151">
        <v>2409.491855421687</v>
      </c>
      <c r="DO81" s="151">
        <v>2409.491855421687</v>
      </c>
      <c r="DP81" s="151">
        <v>2409.491855421687</v>
      </c>
      <c r="DQ81" s="151">
        <v>2409.491855421687</v>
      </c>
      <c r="DR81" s="151">
        <v>2409.491855421687</v>
      </c>
      <c r="DS81" s="151">
        <v>2409.491855421687</v>
      </c>
      <c r="DT81" s="151">
        <v>2409.491855421687</v>
      </c>
      <c r="DU81" s="151">
        <v>2409.491855421687</v>
      </c>
      <c r="DV81" s="151">
        <v>2409.491855421687</v>
      </c>
      <c r="DW81" s="151">
        <v>2438.8759024390242</v>
      </c>
      <c r="DX81" s="151">
        <v>2438.8759024390242</v>
      </c>
      <c r="DY81" s="151">
        <v>2438.8759024390242</v>
      </c>
      <c r="DZ81" s="151">
        <v>2438.8759024390242</v>
      </c>
      <c r="EA81" s="151">
        <v>2438.8759024390242</v>
      </c>
      <c r="EB81" s="151">
        <v>2438.8759024390242</v>
      </c>
      <c r="EC81" s="151">
        <v>2438.8759024390242</v>
      </c>
      <c r="ED81" s="151">
        <v>2438.8759024390242</v>
      </c>
      <c r="EE81" s="151">
        <v>2438.8759024390242</v>
      </c>
      <c r="EF81" s="151">
        <v>2438.8759024390242</v>
      </c>
      <c r="EG81" s="151">
        <v>2438.8759024390242</v>
      </c>
      <c r="EH81" s="151">
        <v>2438.8759024390242</v>
      </c>
      <c r="EI81" s="151">
        <v>1953.6625663865545</v>
      </c>
      <c r="EJ81" s="151">
        <v>1953.6625663865545</v>
      </c>
      <c r="EK81" s="151">
        <v>1953.6625663865545</v>
      </c>
      <c r="EL81" s="151">
        <v>1953.6625663865545</v>
      </c>
      <c r="EM81" s="151">
        <v>1953.6625663865545</v>
      </c>
      <c r="EN81" s="326">
        <v>1134.3847159663867</v>
      </c>
      <c r="EO81" s="325">
        <f t="shared" si="138"/>
        <v>982.20948937548405</v>
      </c>
      <c r="EP81" s="151">
        <f t="shared" ref="EP81:FU81" si="215">IFERROR(IF(EP$25-$C81&lt;0,0,VLOOKUP((ROUNDDOWN((EP$25-$C81)/365+1,0)),$C$8:$E$16,3,0))*$E77*$D$20,0)</f>
        <v>2342.1918592800002</v>
      </c>
      <c r="EQ81" s="151">
        <f t="shared" si="215"/>
        <v>2342.1918592800002</v>
      </c>
      <c r="ER81" s="151">
        <f t="shared" si="215"/>
        <v>2342.1918592800002</v>
      </c>
      <c r="ES81" s="151">
        <f t="shared" si="215"/>
        <v>2342.1918592800002</v>
      </c>
      <c r="ET81" s="151">
        <f t="shared" si="215"/>
        <v>2342.1918592800002</v>
      </c>
      <c r="EU81" s="151">
        <f t="shared" si="215"/>
        <v>2342.1918592800002</v>
      </c>
      <c r="EV81" s="151">
        <f t="shared" si="215"/>
        <v>1586.66396616</v>
      </c>
      <c r="EW81" s="151">
        <f t="shared" si="215"/>
        <v>1586.66396616</v>
      </c>
      <c r="EX81" s="151">
        <f t="shared" si="215"/>
        <v>1586.66396616</v>
      </c>
      <c r="EY81" s="151">
        <f t="shared" si="215"/>
        <v>1586.66396616</v>
      </c>
      <c r="EZ81" s="151">
        <f t="shared" si="215"/>
        <v>1586.66396616</v>
      </c>
      <c r="FA81" s="151">
        <f t="shared" si="215"/>
        <v>1586.66396616</v>
      </c>
      <c r="FB81" s="151">
        <f t="shared" si="215"/>
        <v>1586.66396616</v>
      </c>
      <c r="FC81" s="151">
        <f t="shared" si="215"/>
        <v>1586.66396616</v>
      </c>
      <c r="FD81" s="151">
        <f t="shared" si="215"/>
        <v>1586.66396616</v>
      </c>
      <c r="FE81" s="151">
        <f t="shared" si="215"/>
        <v>1586.66396616</v>
      </c>
      <c r="FF81" s="151">
        <f t="shared" si="215"/>
        <v>1586.66396616</v>
      </c>
      <c r="FG81" s="151">
        <f t="shared" si="215"/>
        <v>1586.66396616</v>
      </c>
      <c r="FH81" s="151">
        <f t="shared" si="215"/>
        <v>1889.9275449600002</v>
      </c>
      <c r="FI81" s="151">
        <f t="shared" si="215"/>
        <v>1889.9275449600002</v>
      </c>
      <c r="FJ81" s="151">
        <f t="shared" si="215"/>
        <v>1889.9275449600002</v>
      </c>
      <c r="FK81" s="151">
        <f t="shared" si="215"/>
        <v>1889.9275449600002</v>
      </c>
      <c r="FL81" s="151">
        <f t="shared" si="215"/>
        <v>1889.9275449600002</v>
      </c>
      <c r="FM81" s="210">
        <f t="shared" si="215"/>
        <v>1889.9275449600002</v>
      </c>
      <c r="FN81" s="151">
        <f t="shared" si="215"/>
        <v>1889.9275449600002</v>
      </c>
      <c r="FO81" s="151">
        <f t="shared" si="215"/>
        <v>1889.9275449600002</v>
      </c>
      <c r="FP81" s="151">
        <f t="shared" si="215"/>
        <v>1889.9275449600002</v>
      </c>
      <c r="FQ81" s="151">
        <f t="shared" si="215"/>
        <v>1889.9275449600002</v>
      </c>
      <c r="FR81" s="151">
        <f t="shared" si="215"/>
        <v>1889.9275449600002</v>
      </c>
      <c r="FS81" s="151">
        <f t="shared" si="215"/>
        <v>1889.9275449600002</v>
      </c>
      <c r="FT81" s="151">
        <f t="shared" si="215"/>
        <v>1753.9436023200001</v>
      </c>
      <c r="FU81" s="151">
        <f t="shared" si="215"/>
        <v>1753.9436023200001</v>
      </c>
      <c r="FV81" s="151">
        <f t="shared" ref="FV81:GY81" si="216">IFERROR(IF(FV$25-$C81&lt;0,0,VLOOKUP((ROUNDDOWN((FV$25-$C81)/365+1,0)),$C$8:$E$16,3,0))*$E77*$D$20,0)</f>
        <v>1753.9436023200001</v>
      </c>
      <c r="FW81" s="151">
        <f t="shared" si="216"/>
        <v>1753.9436023200001</v>
      </c>
      <c r="FX81" s="151">
        <f t="shared" si="216"/>
        <v>1753.9436023200001</v>
      </c>
      <c r="FY81" s="151">
        <f t="shared" si="216"/>
        <v>1753.9436023200001</v>
      </c>
      <c r="FZ81" s="151">
        <f t="shared" si="216"/>
        <v>1753.9436023200001</v>
      </c>
      <c r="GA81" s="151">
        <f t="shared" si="216"/>
        <v>1753.9436023200001</v>
      </c>
      <c r="GB81" s="151">
        <f t="shared" si="216"/>
        <v>1753.9436023200001</v>
      </c>
      <c r="GC81" s="151">
        <f t="shared" si="216"/>
        <v>1753.9436023200001</v>
      </c>
      <c r="GD81" s="151">
        <f t="shared" si="216"/>
        <v>1753.9436023200001</v>
      </c>
      <c r="GE81" s="151">
        <f t="shared" si="216"/>
        <v>1753.9436023200001</v>
      </c>
      <c r="GF81" s="151">
        <f t="shared" si="216"/>
        <v>1001.7391456800001</v>
      </c>
      <c r="GG81" s="151">
        <f t="shared" si="216"/>
        <v>1001.7391456800001</v>
      </c>
      <c r="GH81" s="151">
        <f t="shared" si="216"/>
        <v>1001.7391456800001</v>
      </c>
      <c r="GI81" s="151">
        <f t="shared" si="216"/>
        <v>1001.7391456800001</v>
      </c>
      <c r="GJ81" s="151">
        <f t="shared" si="216"/>
        <v>1001.7391456800001</v>
      </c>
      <c r="GK81" s="151">
        <f t="shared" si="216"/>
        <v>1001.7391456800001</v>
      </c>
      <c r="GL81" s="307">
        <f t="shared" si="216"/>
        <v>1001.7391456800001</v>
      </c>
      <c r="GM81" s="151">
        <f t="shared" si="216"/>
        <v>1001.7391456800001</v>
      </c>
      <c r="GN81" s="151">
        <f t="shared" si="216"/>
        <v>1001.7391456800001</v>
      </c>
      <c r="GO81" s="151">
        <f t="shared" si="216"/>
        <v>1001.7391456800001</v>
      </c>
      <c r="GP81" s="151">
        <f t="shared" si="216"/>
        <v>1001.7391456800001</v>
      </c>
      <c r="GQ81" s="151">
        <f t="shared" si="216"/>
        <v>1001.7391456800001</v>
      </c>
      <c r="GR81" s="151">
        <f t="shared" si="216"/>
        <v>249.81164208000001</v>
      </c>
      <c r="GS81" s="151">
        <f t="shared" si="216"/>
        <v>249.81164208000001</v>
      </c>
      <c r="GT81" s="151">
        <f t="shared" si="216"/>
        <v>249.81164208000001</v>
      </c>
      <c r="GU81" s="151">
        <f t="shared" si="216"/>
        <v>249.81164208000001</v>
      </c>
      <c r="GV81" s="151">
        <f t="shared" si="216"/>
        <v>249.81164208000001</v>
      </c>
      <c r="GW81" s="151">
        <f t="shared" si="216"/>
        <v>249.81164208000001</v>
      </c>
      <c r="GX81" s="151">
        <f t="shared" si="216"/>
        <v>249.81164208000001</v>
      </c>
      <c r="GY81" s="151">
        <f t="shared" si="216"/>
        <v>249.81164208000001</v>
      </c>
    </row>
    <row r="82" spans="2:207" x14ac:dyDescent="0.25">
      <c r="B82" s="143"/>
      <c r="C82" s="144">
        <v>42583</v>
      </c>
      <c r="D82" s="144">
        <f t="shared" si="2"/>
        <v>42613</v>
      </c>
      <c r="E82" s="145">
        <v>1096</v>
      </c>
      <c r="F82" s="174">
        <v>0</v>
      </c>
      <c r="G82" s="151">
        <v>0</v>
      </c>
      <c r="H82" s="151">
        <v>0</v>
      </c>
      <c r="I82" s="151">
        <v>0</v>
      </c>
      <c r="J82" s="151">
        <v>0</v>
      </c>
      <c r="K82" s="151">
        <v>0</v>
      </c>
      <c r="L82" s="151">
        <v>0</v>
      </c>
      <c r="M82" s="151">
        <v>0</v>
      </c>
      <c r="N82" s="151">
        <v>79.617639377589143</v>
      </c>
      <c r="O82" s="151">
        <v>79.617639377589143</v>
      </c>
      <c r="P82" s="151">
        <v>79.617639377589143</v>
      </c>
      <c r="Q82" s="151">
        <v>79.617639377589143</v>
      </c>
      <c r="R82" s="151">
        <v>79.617639377589143</v>
      </c>
      <c r="S82" s="151">
        <v>79.617639377589143</v>
      </c>
      <c r="T82" s="151">
        <v>79.617639377589143</v>
      </c>
      <c r="U82" s="151">
        <v>79.617639377589143</v>
      </c>
      <c r="V82" s="151">
        <v>79.617639377589143</v>
      </c>
      <c r="W82" s="151">
        <v>79.617639377589143</v>
      </c>
      <c r="X82" s="151">
        <v>79.617639377589143</v>
      </c>
      <c r="Y82" s="151">
        <v>79.617639377589143</v>
      </c>
      <c r="Z82" s="151">
        <v>80.58858619926707</v>
      </c>
      <c r="AA82" s="151">
        <v>80.58858619926707</v>
      </c>
      <c r="AB82" s="151">
        <v>80.58858619926707</v>
      </c>
      <c r="AC82" s="151">
        <v>80.58858619926707</v>
      </c>
      <c r="AD82" s="151">
        <v>80.58858619926707</v>
      </c>
      <c r="AE82" s="151">
        <v>80.58858619926707</v>
      </c>
      <c r="AF82" s="151">
        <v>80.58858619926707</v>
      </c>
      <c r="AG82" s="151">
        <v>80.58858619926707</v>
      </c>
      <c r="AH82" s="151">
        <v>80.58858619926707</v>
      </c>
      <c r="AI82" s="151">
        <v>80.58858619926707</v>
      </c>
      <c r="AJ82" s="151">
        <v>80.58858619926707</v>
      </c>
      <c r="AK82" s="151">
        <v>80.58858619926707</v>
      </c>
      <c r="AL82" s="151">
        <v>64.555520835673391</v>
      </c>
      <c r="AM82" s="151">
        <v>64.555520835673391</v>
      </c>
      <c r="AN82" s="151">
        <v>64.555520835673391</v>
      </c>
      <c r="AO82" s="210">
        <v>64.555520835673391</v>
      </c>
      <c r="AP82" s="262">
        <v>37.483850807810349</v>
      </c>
      <c r="AQ82" s="268">
        <f t="shared" si="135"/>
        <v>35.015528333468474</v>
      </c>
      <c r="AR82" s="265">
        <f t="shared" ref="AR82:BW82" si="217">IFERROR(IF(AR$25-$C82&lt;0,0,VLOOKUP((ROUNDDOWN((AR$25-$C82)/365+1,0)),$C$8:$E$16,3,0))*$E78*$D$3,0)</f>
        <v>83.498567564424832</v>
      </c>
      <c r="AS82" s="265">
        <f t="shared" si="217"/>
        <v>83.498567564424832</v>
      </c>
      <c r="AT82" s="265">
        <f t="shared" si="217"/>
        <v>83.498567564424832</v>
      </c>
      <c r="AU82" s="265">
        <f t="shared" si="217"/>
        <v>83.498567564424832</v>
      </c>
      <c r="AV82" s="265">
        <f t="shared" si="217"/>
        <v>83.498567564424832</v>
      </c>
      <c r="AW82" s="265">
        <f t="shared" si="217"/>
        <v>83.498567564424832</v>
      </c>
      <c r="AX82" s="265">
        <f t="shared" si="217"/>
        <v>83.498567564424832</v>
      </c>
      <c r="AY82" s="265">
        <f t="shared" si="217"/>
        <v>56.56418275707577</v>
      </c>
      <c r="AZ82" s="265">
        <f t="shared" si="217"/>
        <v>56.56418275707577</v>
      </c>
      <c r="BA82" s="265">
        <f t="shared" si="217"/>
        <v>56.56418275707577</v>
      </c>
      <c r="BB82" s="265">
        <f t="shared" si="217"/>
        <v>56.56418275707577</v>
      </c>
      <c r="BC82" s="265">
        <f t="shared" si="217"/>
        <v>56.56418275707577</v>
      </c>
      <c r="BD82" s="265">
        <f t="shared" si="217"/>
        <v>56.56418275707577</v>
      </c>
      <c r="BE82" s="265">
        <f t="shared" si="217"/>
        <v>56.56418275707577</v>
      </c>
      <c r="BF82" s="265">
        <f t="shared" si="217"/>
        <v>56.56418275707577</v>
      </c>
      <c r="BG82" s="265">
        <f t="shared" si="217"/>
        <v>56.56418275707577</v>
      </c>
      <c r="BH82" s="265">
        <f t="shared" si="217"/>
        <v>56.56418275707577</v>
      </c>
      <c r="BI82" s="265">
        <f t="shared" si="217"/>
        <v>56.56418275707577</v>
      </c>
      <c r="BJ82" s="265">
        <f t="shared" si="217"/>
        <v>56.56418275707577</v>
      </c>
      <c r="BK82" s="265">
        <f t="shared" si="217"/>
        <v>67.375455251227976</v>
      </c>
      <c r="BL82" s="265">
        <f t="shared" si="217"/>
        <v>67.375455251227976</v>
      </c>
      <c r="BM82" s="265">
        <f t="shared" si="217"/>
        <v>67.375455251227976</v>
      </c>
      <c r="BN82" s="265">
        <f t="shared" si="217"/>
        <v>67.375455251227976</v>
      </c>
      <c r="BO82" s="269">
        <f t="shared" si="51"/>
        <v>39.12123208135818</v>
      </c>
      <c r="BP82" s="232">
        <f t="shared" si="217"/>
        <v>67.375455251227976</v>
      </c>
      <c r="BQ82" s="232">
        <f t="shared" si="217"/>
        <v>67.375455251227976</v>
      </c>
      <c r="BR82" s="232">
        <f t="shared" si="217"/>
        <v>67.375455251227976</v>
      </c>
      <c r="BS82" s="232">
        <f t="shared" si="217"/>
        <v>67.375455251227976</v>
      </c>
      <c r="BT82" s="232">
        <f t="shared" si="217"/>
        <v>67.375455251227976</v>
      </c>
      <c r="BU82" s="232">
        <f t="shared" si="217"/>
        <v>67.375455251227976</v>
      </c>
      <c r="BV82" s="232">
        <f t="shared" si="217"/>
        <v>67.375455251227976</v>
      </c>
      <c r="BW82" s="232">
        <f t="shared" si="217"/>
        <v>62.5276609182337</v>
      </c>
      <c r="BX82" s="232">
        <f t="shared" ref="BX82:DA82" si="218">IFERROR(IF(BX$25-$C82&lt;0,0,VLOOKUP((ROUNDDOWN((BX$25-$C82)/365+1,0)),$C$8:$E$16,3,0))*$E78*$D$3,0)</f>
        <v>62.5276609182337</v>
      </c>
      <c r="BY82" s="232">
        <f t="shared" si="218"/>
        <v>62.5276609182337</v>
      </c>
      <c r="BZ82" s="232">
        <f t="shared" si="218"/>
        <v>62.5276609182337</v>
      </c>
      <c r="CA82" s="232">
        <f t="shared" si="218"/>
        <v>62.5276609182337</v>
      </c>
      <c r="CB82" s="232">
        <f t="shared" si="218"/>
        <v>62.5276609182337</v>
      </c>
      <c r="CC82" s="232">
        <f t="shared" si="218"/>
        <v>62.5276609182337</v>
      </c>
      <c r="CD82" s="232">
        <f t="shared" si="218"/>
        <v>62.5276609182337</v>
      </c>
      <c r="CE82" s="232">
        <f t="shared" si="218"/>
        <v>62.5276609182337</v>
      </c>
      <c r="CF82" s="232">
        <f t="shared" si="218"/>
        <v>62.5276609182337</v>
      </c>
      <c r="CG82" s="232">
        <f t="shared" si="218"/>
        <v>62.5276609182337</v>
      </c>
      <c r="CH82" s="232">
        <f t="shared" si="218"/>
        <v>62.5276609182337</v>
      </c>
      <c r="CI82" s="232">
        <f t="shared" si="218"/>
        <v>35.711755809450707</v>
      </c>
      <c r="CJ82" s="232">
        <f t="shared" si="218"/>
        <v>35.711755809450707</v>
      </c>
      <c r="CK82" s="232">
        <f t="shared" si="218"/>
        <v>35.711755809450707</v>
      </c>
      <c r="CL82" s="232">
        <f t="shared" si="218"/>
        <v>35.711755809450707</v>
      </c>
      <c r="CM82" s="232">
        <f t="shared" si="218"/>
        <v>35.711755809450707</v>
      </c>
      <c r="CN82" s="232">
        <f t="shared" si="218"/>
        <v>35.711755809450707</v>
      </c>
      <c r="CO82" s="232">
        <f t="shared" si="218"/>
        <v>35.711755809450707</v>
      </c>
      <c r="CP82" s="232">
        <f t="shared" si="218"/>
        <v>35.711755809450707</v>
      </c>
      <c r="CQ82" s="232">
        <f t="shared" si="218"/>
        <v>35.711755809450707</v>
      </c>
      <c r="CR82" s="232">
        <f t="shared" si="218"/>
        <v>35.711755809450707</v>
      </c>
      <c r="CS82" s="232">
        <f t="shared" si="218"/>
        <v>35.711755809450707</v>
      </c>
      <c r="CT82" s="232">
        <f t="shared" si="218"/>
        <v>35.711755809450707</v>
      </c>
      <c r="CU82" s="232">
        <f t="shared" si="218"/>
        <v>8.9057240088815419</v>
      </c>
      <c r="CV82" s="232">
        <f t="shared" si="218"/>
        <v>8.9057240088815419</v>
      </c>
      <c r="CW82" s="232">
        <f t="shared" si="218"/>
        <v>8.9057240088815419</v>
      </c>
      <c r="CX82" s="232">
        <f t="shared" si="218"/>
        <v>8.9057240088815419</v>
      </c>
      <c r="CY82" s="232">
        <f t="shared" si="218"/>
        <v>8.9057240088815419</v>
      </c>
      <c r="CZ82" s="232">
        <f t="shared" si="218"/>
        <v>8.9057240088815419</v>
      </c>
      <c r="DA82" s="232">
        <f t="shared" si="218"/>
        <v>8.9057240088815419</v>
      </c>
      <c r="DD82" s="325">
        <v>0</v>
      </c>
      <c r="DE82" s="151">
        <v>0</v>
      </c>
      <c r="DF82" s="151">
        <v>0</v>
      </c>
      <c r="DG82" s="151">
        <v>0</v>
      </c>
      <c r="DH82" s="151">
        <v>0</v>
      </c>
      <c r="DI82" s="151">
        <v>0</v>
      </c>
      <c r="DJ82" s="151">
        <v>0</v>
      </c>
      <c r="DK82" s="151">
        <v>0</v>
      </c>
      <c r="DL82" s="151">
        <v>3274.7884337349396</v>
      </c>
      <c r="DM82" s="151">
        <v>3274.7884337349396</v>
      </c>
      <c r="DN82" s="151">
        <v>3274.7884337349396</v>
      </c>
      <c r="DO82" s="151">
        <v>3274.7884337349396</v>
      </c>
      <c r="DP82" s="151">
        <v>3274.7884337349396</v>
      </c>
      <c r="DQ82" s="151">
        <v>3274.7884337349396</v>
      </c>
      <c r="DR82" s="151">
        <v>3274.7884337349396</v>
      </c>
      <c r="DS82" s="151">
        <v>3274.7884337349396</v>
      </c>
      <c r="DT82" s="151">
        <v>3274.7884337349396</v>
      </c>
      <c r="DU82" s="151">
        <v>3274.7884337349396</v>
      </c>
      <c r="DV82" s="151">
        <v>3274.7884337349396</v>
      </c>
      <c r="DW82" s="151">
        <v>3274.7884337349396</v>
      </c>
      <c r="DX82" s="151">
        <v>3314.7248780487803</v>
      </c>
      <c r="DY82" s="151">
        <v>3314.7248780487803</v>
      </c>
      <c r="DZ82" s="151">
        <v>3314.7248780487803</v>
      </c>
      <c r="EA82" s="151">
        <v>3314.7248780487803</v>
      </c>
      <c r="EB82" s="151">
        <v>3314.7248780487803</v>
      </c>
      <c r="EC82" s="151">
        <v>3314.7248780487803</v>
      </c>
      <c r="ED82" s="151">
        <v>3314.7248780487803</v>
      </c>
      <c r="EE82" s="151">
        <v>3314.7248780487803</v>
      </c>
      <c r="EF82" s="151">
        <v>3314.7248780487803</v>
      </c>
      <c r="EG82" s="151">
        <v>3314.7248780487803</v>
      </c>
      <c r="EH82" s="151">
        <v>3314.7248780487803</v>
      </c>
      <c r="EI82" s="151">
        <v>3314.7248780487803</v>
      </c>
      <c r="EJ82" s="151">
        <v>2655.261756302521</v>
      </c>
      <c r="EK82" s="151">
        <v>2655.261756302521</v>
      </c>
      <c r="EL82" s="151">
        <v>2655.261756302521</v>
      </c>
      <c r="EM82" s="151">
        <v>2655.261756302521</v>
      </c>
      <c r="EN82" s="326">
        <v>1541.7648907563025</v>
      </c>
      <c r="EO82" s="325">
        <f t="shared" si="138"/>
        <v>1334.9405054322581</v>
      </c>
      <c r="EP82" s="151">
        <f t="shared" ref="EP82:FU82" si="219">IFERROR(IF(EP$25-$C82&lt;0,0,VLOOKUP((ROUNDDOWN((EP$25-$C82)/365+1,0)),$C$8:$E$16,3,0))*$E78*$D$20,0)</f>
        <v>3183.3196668</v>
      </c>
      <c r="EQ82" s="151">
        <f t="shared" si="219"/>
        <v>3183.3196668</v>
      </c>
      <c r="ER82" s="151">
        <f t="shared" si="219"/>
        <v>3183.3196668</v>
      </c>
      <c r="ES82" s="151">
        <f t="shared" si="219"/>
        <v>3183.3196668</v>
      </c>
      <c r="ET82" s="151">
        <f t="shared" si="219"/>
        <v>3183.3196668</v>
      </c>
      <c r="EU82" s="151">
        <f t="shared" si="219"/>
        <v>3183.3196668</v>
      </c>
      <c r="EV82" s="151">
        <f t="shared" si="219"/>
        <v>3183.3196668</v>
      </c>
      <c r="EW82" s="151">
        <f t="shared" si="219"/>
        <v>2156.4666395999998</v>
      </c>
      <c r="EX82" s="151">
        <f t="shared" si="219"/>
        <v>2156.4666395999998</v>
      </c>
      <c r="EY82" s="151">
        <f t="shared" si="219"/>
        <v>2156.4666395999998</v>
      </c>
      <c r="EZ82" s="151">
        <f t="shared" si="219"/>
        <v>2156.4666395999998</v>
      </c>
      <c r="FA82" s="151">
        <f t="shared" si="219"/>
        <v>2156.4666395999998</v>
      </c>
      <c r="FB82" s="151">
        <f t="shared" si="219"/>
        <v>2156.4666395999998</v>
      </c>
      <c r="FC82" s="151">
        <f t="shared" si="219"/>
        <v>2156.4666395999998</v>
      </c>
      <c r="FD82" s="151">
        <f t="shared" si="219"/>
        <v>2156.4666395999998</v>
      </c>
      <c r="FE82" s="151">
        <f t="shared" si="219"/>
        <v>2156.4666395999998</v>
      </c>
      <c r="FF82" s="151">
        <f t="shared" si="219"/>
        <v>2156.4666395999998</v>
      </c>
      <c r="FG82" s="151">
        <f t="shared" si="219"/>
        <v>2156.4666395999998</v>
      </c>
      <c r="FH82" s="151">
        <f t="shared" si="219"/>
        <v>2156.4666395999998</v>
      </c>
      <c r="FI82" s="151">
        <f t="shared" si="219"/>
        <v>2568.6382176000002</v>
      </c>
      <c r="FJ82" s="151">
        <f t="shared" si="219"/>
        <v>2568.6382176000002</v>
      </c>
      <c r="FK82" s="151">
        <f t="shared" si="219"/>
        <v>2568.6382176000002</v>
      </c>
      <c r="FL82" s="151">
        <f t="shared" si="219"/>
        <v>2568.6382176000002</v>
      </c>
      <c r="FM82" s="210">
        <f t="shared" si="219"/>
        <v>2568.6382176000002</v>
      </c>
      <c r="FN82" s="151">
        <f t="shared" si="219"/>
        <v>2568.6382176000002</v>
      </c>
      <c r="FO82" s="151">
        <f t="shared" si="219"/>
        <v>2568.6382176000002</v>
      </c>
      <c r="FP82" s="151">
        <f t="shared" si="219"/>
        <v>2568.6382176000002</v>
      </c>
      <c r="FQ82" s="151">
        <f t="shared" si="219"/>
        <v>2568.6382176000002</v>
      </c>
      <c r="FR82" s="151">
        <f t="shared" si="219"/>
        <v>2568.6382176000002</v>
      </c>
      <c r="FS82" s="151">
        <f t="shared" si="219"/>
        <v>2568.6382176000002</v>
      </c>
      <c r="FT82" s="151">
        <f t="shared" si="219"/>
        <v>2568.6382176000002</v>
      </c>
      <c r="FU82" s="151">
        <f t="shared" si="219"/>
        <v>2383.8197292</v>
      </c>
      <c r="FV82" s="151">
        <f t="shared" ref="FV82:GY82" si="220">IFERROR(IF(FV$25-$C82&lt;0,0,VLOOKUP((ROUNDDOWN((FV$25-$C82)/365+1,0)),$C$8:$E$16,3,0))*$E78*$D$20,0)</f>
        <v>2383.8197292</v>
      </c>
      <c r="FW82" s="151">
        <f t="shared" si="220"/>
        <v>2383.8197292</v>
      </c>
      <c r="FX82" s="151">
        <f t="shared" si="220"/>
        <v>2383.8197292</v>
      </c>
      <c r="FY82" s="151">
        <f t="shared" si="220"/>
        <v>2383.8197292</v>
      </c>
      <c r="FZ82" s="151">
        <f t="shared" si="220"/>
        <v>2383.8197292</v>
      </c>
      <c r="GA82" s="151">
        <f t="shared" si="220"/>
        <v>2383.8197292</v>
      </c>
      <c r="GB82" s="151">
        <f t="shared" si="220"/>
        <v>2383.8197292</v>
      </c>
      <c r="GC82" s="151">
        <f t="shared" si="220"/>
        <v>2383.8197292</v>
      </c>
      <c r="GD82" s="151">
        <f t="shared" si="220"/>
        <v>2383.8197292</v>
      </c>
      <c r="GE82" s="151">
        <f t="shared" si="220"/>
        <v>2383.8197292</v>
      </c>
      <c r="GF82" s="151">
        <f t="shared" si="220"/>
        <v>2383.8197292</v>
      </c>
      <c r="GG82" s="151">
        <f t="shared" si="220"/>
        <v>1361.4836508000001</v>
      </c>
      <c r="GH82" s="151">
        <f t="shared" si="220"/>
        <v>1361.4836508000001</v>
      </c>
      <c r="GI82" s="151">
        <f t="shared" si="220"/>
        <v>1361.4836508000001</v>
      </c>
      <c r="GJ82" s="151">
        <f t="shared" si="220"/>
        <v>1361.4836508000001</v>
      </c>
      <c r="GK82" s="151">
        <f t="shared" si="220"/>
        <v>1361.4836508000001</v>
      </c>
      <c r="GL82" s="307">
        <f t="shared" si="220"/>
        <v>1361.4836508000001</v>
      </c>
      <c r="GM82" s="151">
        <f t="shared" si="220"/>
        <v>1361.4836508000001</v>
      </c>
      <c r="GN82" s="151">
        <f t="shared" si="220"/>
        <v>1361.4836508000001</v>
      </c>
      <c r="GO82" s="151">
        <f t="shared" si="220"/>
        <v>1361.4836508000001</v>
      </c>
      <c r="GP82" s="151">
        <f t="shared" si="220"/>
        <v>1361.4836508000001</v>
      </c>
      <c r="GQ82" s="151">
        <f t="shared" si="220"/>
        <v>1361.4836508000001</v>
      </c>
      <c r="GR82" s="151">
        <f t="shared" si="220"/>
        <v>1361.4836508000001</v>
      </c>
      <c r="GS82" s="151">
        <f t="shared" si="220"/>
        <v>339.52398479999999</v>
      </c>
      <c r="GT82" s="151">
        <f t="shared" si="220"/>
        <v>339.52398479999999</v>
      </c>
      <c r="GU82" s="151">
        <f t="shared" si="220"/>
        <v>339.52398479999999</v>
      </c>
      <c r="GV82" s="151">
        <f t="shared" si="220"/>
        <v>339.52398479999999</v>
      </c>
      <c r="GW82" s="151">
        <f t="shared" si="220"/>
        <v>339.52398479999999</v>
      </c>
      <c r="GX82" s="151">
        <f t="shared" si="220"/>
        <v>339.52398479999999</v>
      </c>
      <c r="GY82" s="151">
        <f t="shared" si="220"/>
        <v>339.52398479999999</v>
      </c>
    </row>
    <row r="83" spans="2:207" x14ac:dyDescent="0.25">
      <c r="B83" s="143"/>
      <c r="C83" s="144">
        <v>42614</v>
      </c>
      <c r="D83" s="144">
        <f t="shared" si="2"/>
        <v>42643</v>
      </c>
      <c r="E83" s="145">
        <v>2141</v>
      </c>
      <c r="F83" s="174">
        <v>0</v>
      </c>
      <c r="G83" s="151">
        <v>0</v>
      </c>
      <c r="H83" s="151">
        <v>0</v>
      </c>
      <c r="I83" s="151">
        <v>0</v>
      </c>
      <c r="J83" s="151">
        <v>0</v>
      </c>
      <c r="K83" s="151">
        <v>0</v>
      </c>
      <c r="L83" s="151">
        <v>0</v>
      </c>
      <c r="M83" s="151">
        <v>0</v>
      </c>
      <c r="N83" s="151">
        <v>0</v>
      </c>
      <c r="O83" s="151">
        <v>34.237663721903218</v>
      </c>
      <c r="P83" s="151">
        <v>34.237663721903218</v>
      </c>
      <c r="Q83" s="151">
        <v>34.237663721903218</v>
      </c>
      <c r="R83" s="151">
        <v>34.237663721903218</v>
      </c>
      <c r="S83" s="151">
        <v>34.237663721903218</v>
      </c>
      <c r="T83" s="151">
        <v>34.237663721903218</v>
      </c>
      <c r="U83" s="151">
        <v>34.237663721903218</v>
      </c>
      <c r="V83" s="151">
        <v>34.237663721903218</v>
      </c>
      <c r="W83" s="151">
        <v>34.237663721903218</v>
      </c>
      <c r="X83" s="151">
        <v>34.237663721903218</v>
      </c>
      <c r="Y83" s="151">
        <v>34.237663721903218</v>
      </c>
      <c r="Z83" s="151">
        <v>34.237663721903218</v>
      </c>
      <c r="AA83" s="151">
        <v>34.655196206316674</v>
      </c>
      <c r="AB83" s="151">
        <v>34.655196206316674</v>
      </c>
      <c r="AC83" s="151">
        <v>34.655196206316674</v>
      </c>
      <c r="AD83" s="151">
        <v>34.655196206316674</v>
      </c>
      <c r="AE83" s="151">
        <v>34.655196206316674</v>
      </c>
      <c r="AF83" s="151">
        <v>34.655196206316674</v>
      </c>
      <c r="AG83" s="151">
        <v>34.655196206316674</v>
      </c>
      <c r="AH83" s="151">
        <v>34.655196206316674</v>
      </c>
      <c r="AI83" s="151">
        <v>34.655196206316674</v>
      </c>
      <c r="AJ83" s="151">
        <v>34.655196206316674</v>
      </c>
      <c r="AK83" s="151">
        <v>34.655196206316674</v>
      </c>
      <c r="AL83" s="151">
        <v>34.655196206316674</v>
      </c>
      <c r="AM83" s="151">
        <v>27.760559482076779</v>
      </c>
      <c r="AN83" s="151">
        <v>27.760559482076779</v>
      </c>
      <c r="AO83" s="210">
        <v>27.760559482076779</v>
      </c>
      <c r="AP83" s="262">
        <v>16.119034537980063</v>
      </c>
      <c r="AQ83" s="268">
        <f t="shared" si="135"/>
        <v>15.057591426951065</v>
      </c>
      <c r="AR83" s="265">
        <f t="shared" ref="AR83:BW83" si="221">IFERROR(IF(AR$25-$C83&lt;0,0,VLOOKUP((ROUNDDOWN((AR$25-$C83)/365+1,0)),$C$8:$E$16,3,0))*$E79*$D$3,0)</f>
        <v>35.906564171960234</v>
      </c>
      <c r="AS83" s="265">
        <f t="shared" si="221"/>
        <v>35.906564171960234</v>
      </c>
      <c r="AT83" s="265">
        <f t="shared" si="221"/>
        <v>35.906564171960234</v>
      </c>
      <c r="AU83" s="265">
        <f t="shared" si="221"/>
        <v>35.906564171960234</v>
      </c>
      <c r="AV83" s="265">
        <f t="shared" si="221"/>
        <v>35.906564171960234</v>
      </c>
      <c r="AW83" s="265">
        <f t="shared" si="221"/>
        <v>35.906564171960234</v>
      </c>
      <c r="AX83" s="265">
        <f t="shared" si="221"/>
        <v>35.906564171960234</v>
      </c>
      <c r="AY83" s="265">
        <f t="shared" si="221"/>
        <v>35.906564171960234</v>
      </c>
      <c r="AZ83" s="265">
        <f t="shared" si="221"/>
        <v>24.32407545715504</v>
      </c>
      <c r="BA83" s="265">
        <f t="shared" si="221"/>
        <v>24.32407545715504</v>
      </c>
      <c r="BB83" s="265">
        <f t="shared" si="221"/>
        <v>24.32407545715504</v>
      </c>
      <c r="BC83" s="265">
        <f t="shared" si="221"/>
        <v>24.32407545715504</v>
      </c>
      <c r="BD83" s="265">
        <f t="shared" si="221"/>
        <v>24.32407545715504</v>
      </c>
      <c r="BE83" s="265">
        <f t="shared" si="221"/>
        <v>24.32407545715504</v>
      </c>
      <c r="BF83" s="265">
        <f t="shared" si="221"/>
        <v>24.32407545715504</v>
      </c>
      <c r="BG83" s="265">
        <f t="shared" si="221"/>
        <v>24.32407545715504</v>
      </c>
      <c r="BH83" s="265">
        <f t="shared" si="221"/>
        <v>24.32407545715504</v>
      </c>
      <c r="BI83" s="265">
        <f t="shared" si="221"/>
        <v>24.32407545715504</v>
      </c>
      <c r="BJ83" s="265">
        <f t="shared" si="221"/>
        <v>24.32407545715504</v>
      </c>
      <c r="BK83" s="265">
        <f t="shared" si="221"/>
        <v>24.32407545715504</v>
      </c>
      <c r="BL83" s="265">
        <f t="shared" si="221"/>
        <v>28.973204908295688</v>
      </c>
      <c r="BM83" s="265">
        <f t="shared" si="221"/>
        <v>28.973204908295688</v>
      </c>
      <c r="BN83" s="265">
        <f t="shared" si="221"/>
        <v>28.973204908295688</v>
      </c>
      <c r="BO83" s="269">
        <f t="shared" si="51"/>
        <v>16.823151237074914</v>
      </c>
      <c r="BP83" s="232">
        <f t="shared" si="221"/>
        <v>28.973204908295688</v>
      </c>
      <c r="BQ83" s="232">
        <f t="shared" si="221"/>
        <v>28.973204908295688</v>
      </c>
      <c r="BR83" s="232">
        <f t="shared" si="221"/>
        <v>28.973204908295688</v>
      </c>
      <c r="BS83" s="232">
        <f t="shared" si="221"/>
        <v>28.973204908295688</v>
      </c>
      <c r="BT83" s="232">
        <f t="shared" si="221"/>
        <v>28.973204908295688</v>
      </c>
      <c r="BU83" s="232">
        <f t="shared" si="221"/>
        <v>28.973204908295688</v>
      </c>
      <c r="BV83" s="232">
        <f t="shared" si="221"/>
        <v>28.973204908295688</v>
      </c>
      <c r="BW83" s="232">
        <f t="shared" si="221"/>
        <v>28.973204908295688</v>
      </c>
      <c r="BX83" s="232">
        <f t="shared" ref="BX83:DA83" si="222">IFERROR(IF(BX$25-$C83&lt;0,0,VLOOKUP((ROUNDDOWN((BX$25-$C83)/365+1,0)),$C$8:$E$16,3,0))*$E79*$D$3,0)</f>
        <v>26.88852677084358</v>
      </c>
      <c r="BY83" s="232">
        <f t="shared" si="222"/>
        <v>26.88852677084358</v>
      </c>
      <c r="BZ83" s="232">
        <f t="shared" si="222"/>
        <v>26.88852677084358</v>
      </c>
      <c r="CA83" s="232">
        <f t="shared" si="222"/>
        <v>26.88852677084358</v>
      </c>
      <c r="CB83" s="232">
        <f t="shared" si="222"/>
        <v>26.88852677084358</v>
      </c>
      <c r="CC83" s="232">
        <f t="shared" si="222"/>
        <v>26.88852677084358</v>
      </c>
      <c r="CD83" s="232">
        <f t="shared" si="222"/>
        <v>26.88852677084358</v>
      </c>
      <c r="CE83" s="232">
        <f t="shared" si="222"/>
        <v>26.88852677084358</v>
      </c>
      <c r="CF83" s="232">
        <f t="shared" si="222"/>
        <v>26.88852677084358</v>
      </c>
      <c r="CG83" s="232">
        <f t="shared" si="222"/>
        <v>26.88852677084358</v>
      </c>
      <c r="CH83" s="232">
        <f t="shared" si="222"/>
        <v>26.88852677084358</v>
      </c>
      <c r="CI83" s="232">
        <f t="shared" si="222"/>
        <v>26.88852677084358</v>
      </c>
      <c r="CJ83" s="232">
        <f t="shared" si="222"/>
        <v>15.356987419886504</v>
      </c>
      <c r="CK83" s="232">
        <f t="shared" si="222"/>
        <v>15.356987419886504</v>
      </c>
      <c r="CL83" s="232">
        <f t="shared" si="222"/>
        <v>15.356987419886504</v>
      </c>
      <c r="CM83" s="232">
        <f t="shared" si="222"/>
        <v>15.356987419886504</v>
      </c>
      <c r="CN83" s="232">
        <f t="shared" si="222"/>
        <v>15.356987419886504</v>
      </c>
      <c r="CO83" s="232">
        <f t="shared" si="222"/>
        <v>15.356987419886504</v>
      </c>
      <c r="CP83" s="232">
        <f t="shared" si="222"/>
        <v>15.356987419886504</v>
      </c>
      <c r="CQ83" s="232">
        <f t="shared" si="222"/>
        <v>15.356987419886504</v>
      </c>
      <c r="CR83" s="232">
        <f t="shared" si="222"/>
        <v>15.356987419886504</v>
      </c>
      <c r="CS83" s="232">
        <f t="shared" si="222"/>
        <v>15.356987419886504</v>
      </c>
      <c r="CT83" s="232">
        <f t="shared" si="222"/>
        <v>15.356987419886504</v>
      </c>
      <c r="CU83" s="232">
        <f t="shared" si="222"/>
        <v>15.356987419886504</v>
      </c>
      <c r="CV83" s="232">
        <f t="shared" si="222"/>
        <v>3.8296938492501043</v>
      </c>
      <c r="CW83" s="232">
        <f t="shared" si="222"/>
        <v>3.8296938492501043</v>
      </c>
      <c r="CX83" s="232">
        <f t="shared" si="222"/>
        <v>3.8296938492501043</v>
      </c>
      <c r="CY83" s="232">
        <f t="shared" si="222"/>
        <v>3.8296938492501043</v>
      </c>
      <c r="CZ83" s="232">
        <f t="shared" si="222"/>
        <v>3.8296938492501043</v>
      </c>
      <c r="DA83" s="232">
        <f t="shared" si="222"/>
        <v>3.8296938492501043</v>
      </c>
      <c r="DD83" s="325">
        <v>0</v>
      </c>
      <c r="DE83" s="151">
        <v>0</v>
      </c>
      <c r="DF83" s="151">
        <v>0</v>
      </c>
      <c r="DG83" s="151">
        <v>0</v>
      </c>
      <c r="DH83" s="151">
        <v>0</v>
      </c>
      <c r="DI83" s="151">
        <v>0</v>
      </c>
      <c r="DJ83" s="151">
        <v>0</v>
      </c>
      <c r="DK83" s="151">
        <v>0</v>
      </c>
      <c r="DL83" s="151">
        <v>0</v>
      </c>
      <c r="DM83" s="151">
        <v>1408.2445301204818</v>
      </c>
      <c r="DN83" s="151">
        <v>1408.2445301204818</v>
      </c>
      <c r="DO83" s="151">
        <v>1408.2445301204818</v>
      </c>
      <c r="DP83" s="151">
        <v>1408.2445301204818</v>
      </c>
      <c r="DQ83" s="151">
        <v>1408.2445301204818</v>
      </c>
      <c r="DR83" s="151">
        <v>1408.2445301204818</v>
      </c>
      <c r="DS83" s="151">
        <v>1408.2445301204818</v>
      </c>
      <c r="DT83" s="151">
        <v>1408.2445301204818</v>
      </c>
      <c r="DU83" s="151">
        <v>1408.2445301204818</v>
      </c>
      <c r="DV83" s="151">
        <v>1408.2445301204818</v>
      </c>
      <c r="DW83" s="151">
        <v>1408.2445301204818</v>
      </c>
      <c r="DX83" s="151">
        <v>1408.2445301204818</v>
      </c>
      <c r="DY83" s="151">
        <v>1425.4182439024389</v>
      </c>
      <c r="DZ83" s="151">
        <v>1425.4182439024389</v>
      </c>
      <c r="EA83" s="151">
        <v>1425.4182439024389</v>
      </c>
      <c r="EB83" s="151">
        <v>1425.4182439024389</v>
      </c>
      <c r="EC83" s="151">
        <v>1425.4182439024389</v>
      </c>
      <c r="ED83" s="151">
        <v>1425.4182439024389</v>
      </c>
      <c r="EE83" s="151">
        <v>1425.4182439024389</v>
      </c>
      <c r="EF83" s="151">
        <v>1425.4182439024389</v>
      </c>
      <c r="EG83" s="151">
        <v>1425.4182439024389</v>
      </c>
      <c r="EH83" s="151">
        <v>1425.4182439024389</v>
      </c>
      <c r="EI83" s="151">
        <v>1425.4182439024389</v>
      </c>
      <c r="EJ83" s="151">
        <v>1425.4182439024389</v>
      </c>
      <c r="EK83" s="151">
        <v>1141.8318831932772</v>
      </c>
      <c r="EL83" s="151">
        <v>1141.8318831932772</v>
      </c>
      <c r="EM83" s="151">
        <v>1141.8318831932772</v>
      </c>
      <c r="EN83" s="326">
        <v>662.9991579831933</v>
      </c>
      <c r="EO83" s="325">
        <f t="shared" si="138"/>
        <v>574.05927217935482</v>
      </c>
      <c r="EP83" s="151">
        <f t="shared" ref="EP83:FU83" si="223">IFERROR(IF(EP$25-$C83&lt;0,0,VLOOKUP((ROUNDDOWN((EP$25-$C83)/365+1,0)),$C$8:$E$16,3,0))*$E79*$D$20,0)</f>
        <v>1368.9105721199999</v>
      </c>
      <c r="EQ83" s="151">
        <f t="shared" si="223"/>
        <v>1368.9105721199999</v>
      </c>
      <c r="ER83" s="151">
        <f t="shared" si="223"/>
        <v>1368.9105721199999</v>
      </c>
      <c r="ES83" s="151">
        <f t="shared" si="223"/>
        <v>1368.9105721199999</v>
      </c>
      <c r="ET83" s="151">
        <f t="shared" si="223"/>
        <v>1368.9105721199999</v>
      </c>
      <c r="EU83" s="151">
        <f t="shared" si="223"/>
        <v>1368.9105721199999</v>
      </c>
      <c r="EV83" s="151">
        <f t="shared" si="223"/>
        <v>1368.9105721199999</v>
      </c>
      <c r="EW83" s="151">
        <f t="shared" si="223"/>
        <v>1368.9105721199999</v>
      </c>
      <c r="EX83" s="151">
        <f t="shared" si="223"/>
        <v>927.33695963999992</v>
      </c>
      <c r="EY83" s="151">
        <f t="shared" si="223"/>
        <v>927.33695963999992</v>
      </c>
      <c r="EZ83" s="151">
        <f t="shared" si="223"/>
        <v>927.33695963999992</v>
      </c>
      <c r="FA83" s="151">
        <f t="shared" si="223"/>
        <v>927.33695963999992</v>
      </c>
      <c r="FB83" s="151">
        <f t="shared" si="223"/>
        <v>927.33695963999992</v>
      </c>
      <c r="FC83" s="151">
        <f t="shared" si="223"/>
        <v>927.33695963999992</v>
      </c>
      <c r="FD83" s="151">
        <f t="shared" si="223"/>
        <v>927.33695963999992</v>
      </c>
      <c r="FE83" s="151">
        <f t="shared" si="223"/>
        <v>927.33695963999992</v>
      </c>
      <c r="FF83" s="151">
        <f t="shared" si="223"/>
        <v>927.33695963999992</v>
      </c>
      <c r="FG83" s="151">
        <f t="shared" si="223"/>
        <v>927.33695963999992</v>
      </c>
      <c r="FH83" s="151">
        <f t="shared" si="223"/>
        <v>927.33695963999992</v>
      </c>
      <c r="FI83" s="151">
        <f t="shared" si="223"/>
        <v>927.33695963999992</v>
      </c>
      <c r="FJ83" s="151">
        <f t="shared" si="223"/>
        <v>1104.5814998400001</v>
      </c>
      <c r="FK83" s="151">
        <f t="shared" si="223"/>
        <v>1104.5814998400001</v>
      </c>
      <c r="FL83" s="151">
        <f t="shared" si="223"/>
        <v>1104.5814998400001</v>
      </c>
      <c r="FM83" s="210">
        <f t="shared" si="223"/>
        <v>1104.5814998400001</v>
      </c>
      <c r="FN83" s="151">
        <f t="shared" si="223"/>
        <v>1104.5814998400001</v>
      </c>
      <c r="FO83" s="151">
        <f t="shared" si="223"/>
        <v>1104.5814998400001</v>
      </c>
      <c r="FP83" s="151">
        <f t="shared" si="223"/>
        <v>1104.5814998400001</v>
      </c>
      <c r="FQ83" s="151">
        <f t="shared" si="223"/>
        <v>1104.5814998400001</v>
      </c>
      <c r="FR83" s="151">
        <f t="shared" si="223"/>
        <v>1104.5814998400001</v>
      </c>
      <c r="FS83" s="151">
        <f t="shared" si="223"/>
        <v>1104.5814998400001</v>
      </c>
      <c r="FT83" s="151">
        <f t="shared" si="223"/>
        <v>1104.5814998400001</v>
      </c>
      <c r="FU83" s="151">
        <f t="shared" si="223"/>
        <v>1104.5814998400001</v>
      </c>
      <c r="FV83" s="151">
        <f t="shared" ref="FV83:GY83" si="224">IFERROR(IF(FV$25-$C83&lt;0,0,VLOOKUP((ROUNDDOWN((FV$25-$C83)/365+1,0)),$C$8:$E$16,3,0))*$E79*$D$20,0)</f>
        <v>1025.10472428</v>
      </c>
      <c r="FW83" s="151">
        <f t="shared" si="224"/>
        <v>1025.10472428</v>
      </c>
      <c r="FX83" s="151">
        <f t="shared" si="224"/>
        <v>1025.10472428</v>
      </c>
      <c r="FY83" s="151">
        <f t="shared" si="224"/>
        <v>1025.10472428</v>
      </c>
      <c r="FZ83" s="151">
        <f t="shared" si="224"/>
        <v>1025.10472428</v>
      </c>
      <c r="GA83" s="151">
        <f t="shared" si="224"/>
        <v>1025.10472428</v>
      </c>
      <c r="GB83" s="151">
        <f t="shared" si="224"/>
        <v>1025.10472428</v>
      </c>
      <c r="GC83" s="151">
        <f t="shared" si="224"/>
        <v>1025.10472428</v>
      </c>
      <c r="GD83" s="151">
        <f t="shared" si="224"/>
        <v>1025.10472428</v>
      </c>
      <c r="GE83" s="151">
        <f t="shared" si="224"/>
        <v>1025.10472428</v>
      </c>
      <c r="GF83" s="151">
        <f t="shared" si="224"/>
        <v>1025.10472428</v>
      </c>
      <c r="GG83" s="151">
        <f t="shared" si="224"/>
        <v>1025.10472428</v>
      </c>
      <c r="GH83" s="151">
        <f t="shared" si="224"/>
        <v>585.47351772000002</v>
      </c>
      <c r="GI83" s="151">
        <f t="shared" si="224"/>
        <v>585.47351772000002</v>
      </c>
      <c r="GJ83" s="151">
        <f t="shared" si="224"/>
        <v>585.47351772000002</v>
      </c>
      <c r="GK83" s="151">
        <f t="shared" si="224"/>
        <v>585.47351772000002</v>
      </c>
      <c r="GL83" s="307">
        <f t="shared" si="224"/>
        <v>585.47351772000002</v>
      </c>
      <c r="GM83" s="151">
        <f t="shared" si="224"/>
        <v>585.47351772000002</v>
      </c>
      <c r="GN83" s="151">
        <f t="shared" si="224"/>
        <v>585.47351772000002</v>
      </c>
      <c r="GO83" s="151">
        <f t="shared" si="224"/>
        <v>585.47351772000002</v>
      </c>
      <c r="GP83" s="151">
        <f t="shared" si="224"/>
        <v>585.47351772000002</v>
      </c>
      <c r="GQ83" s="151">
        <f t="shared" si="224"/>
        <v>585.47351772000002</v>
      </c>
      <c r="GR83" s="151">
        <f t="shared" si="224"/>
        <v>585.47351772000002</v>
      </c>
      <c r="GS83" s="151">
        <f t="shared" si="224"/>
        <v>585.47351772000002</v>
      </c>
      <c r="GT83" s="151">
        <f t="shared" si="224"/>
        <v>146.00417832000002</v>
      </c>
      <c r="GU83" s="151">
        <f t="shared" si="224"/>
        <v>146.00417832000002</v>
      </c>
      <c r="GV83" s="151">
        <f t="shared" si="224"/>
        <v>146.00417832000002</v>
      </c>
      <c r="GW83" s="151">
        <f t="shared" si="224"/>
        <v>146.00417832000002</v>
      </c>
      <c r="GX83" s="151">
        <f t="shared" si="224"/>
        <v>146.00417832000002</v>
      </c>
      <c r="GY83" s="151">
        <f t="shared" si="224"/>
        <v>146.00417832000002</v>
      </c>
    </row>
    <row r="84" spans="2:207" x14ac:dyDescent="0.25">
      <c r="B84" s="143"/>
      <c r="C84" s="144">
        <v>42644</v>
      </c>
      <c r="D84" s="144">
        <f t="shared" si="2"/>
        <v>42674</v>
      </c>
      <c r="E84" s="145">
        <v>857</v>
      </c>
      <c r="F84" s="174">
        <v>0</v>
      </c>
      <c r="G84" s="151">
        <v>0</v>
      </c>
      <c r="H84" s="151">
        <v>0</v>
      </c>
      <c r="I84" s="151">
        <v>0</v>
      </c>
      <c r="J84" s="151">
        <v>0</v>
      </c>
      <c r="K84" s="151">
        <v>0</v>
      </c>
      <c r="L84" s="151">
        <v>0</v>
      </c>
      <c r="M84" s="151">
        <v>0</v>
      </c>
      <c r="N84" s="151">
        <v>0</v>
      </c>
      <c r="O84" s="151">
        <v>0</v>
      </c>
      <c r="P84" s="151">
        <v>20.891834875842584</v>
      </c>
      <c r="Q84" s="151">
        <v>20.891834875842584</v>
      </c>
      <c r="R84" s="151">
        <v>20.891834875842584</v>
      </c>
      <c r="S84" s="151">
        <v>20.891834875842584</v>
      </c>
      <c r="T84" s="151">
        <v>20.891834875842584</v>
      </c>
      <c r="U84" s="151">
        <v>20.891834875842584</v>
      </c>
      <c r="V84" s="151">
        <v>20.891834875842584</v>
      </c>
      <c r="W84" s="151">
        <v>20.891834875842584</v>
      </c>
      <c r="X84" s="151">
        <v>20.891834875842584</v>
      </c>
      <c r="Y84" s="151">
        <v>20.891834875842584</v>
      </c>
      <c r="Z84" s="151">
        <v>20.891834875842584</v>
      </c>
      <c r="AA84" s="151">
        <v>20.891834875842584</v>
      </c>
      <c r="AB84" s="151">
        <v>21.146613349938225</v>
      </c>
      <c r="AC84" s="151">
        <v>21.146613349938225</v>
      </c>
      <c r="AD84" s="151">
        <v>21.146613349938225</v>
      </c>
      <c r="AE84" s="151">
        <v>21.146613349938225</v>
      </c>
      <c r="AF84" s="151">
        <v>21.146613349938225</v>
      </c>
      <c r="AG84" s="151">
        <v>21.146613349938225</v>
      </c>
      <c r="AH84" s="151">
        <v>21.146613349938225</v>
      </c>
      <c r="AI84" s="151">
        <v>21.146613349938225</v>
      </c>
      <c r="AJ84" s="151">
        <v>21.146613349938225</v>
      </c>
      <c r="AK84" s="151">
        <v>21.146613349938225</v>
      </c>
      <c r="AL84" s="151">
        <v>21.146613349938225</v>
      </c>
      <c r="AM84" s="151">
        <v>21.146613349938225</v>
      </c>
      <c r="AN84" s="151">
        <v>16.939503509099673</v>
      </c>
      <c r="AO84" s="210">
        <v>16.939503509099673</v>
      </c>
      <c r="AP84" s="262">
        <v>9.8358407472191658</v>
      </c>
      <c r="AQ84" s="268">
        <f t="shared" si="135"/>
        <v>9.1881477741868984</v>
      </c>
      <c r="AR84" s="265">
        <f t="shared" ref="AR84:BW84" si="225">IFERROR(IF(AR$25-$C84&lt;0,0,VLOOKUP((ROUNDDOWN((AR$25-$C84)/365+1,0)),$C$8:$E$16,3,0))*$E80*$D$3,0)</f>
        <v>21.910198538445677</v>
      </c>
      <c r="AS84" s="265">
        <f t="shared" si="225"/>
        <v>21.910198538445677</v>
      </c>
      <c r="AT84" s="265">
        <f t="shared" si="225"/>
        <v>21.910198538445677</v>
      </c>
      <c r="AU84" s="265">
        <f t="shared" si="225"/>
        <v>21.910198538445677</v>
      </c>
      <c r="AV84" s="265">
        <f t="shared" si="225"/>
        <v>21.910198538445677</v>
      </c>
      <c r="AW84" s="265">
        <f t="shared" si="225"/>
        <v>21.910198538445677</v>
      </c>
      <c r="AX84" s="265">
        <f t="shared" si="225"/>
        <v>21.910198538445677</v>
      </c>
      <c r="AY84" s="265">
        <f t="shared" si="225"/>
        <v>21.910198538445677</v>
      </c>
      <c r="AZ84" s="265">
        <f t="shared" si="225"/>
        <v>21.910198538445677</v>
      </c>
      <c r="BA84" s="265">
        <f t="shared" si="225"/>
        <v>14.84255970518568</v>
      </c>
      <c r="BB84" s="265">
        <f t="shared" si="225"/>
        <v>14.84255970518568</v>
      </c>
      <c r="BC84" s="265">
        <f t="shared" si="225"/>
        <v>14.84255970518568</v>
      </c>
      <c r="BD84" s="265">
        <f t="shared" si="225"/>
        <v>14.84255970518568</v>
      </c>
      <c r="BE84" s="265">
        <f t="shared" si="225"/>
        <v>14.84255970518568</v>
      </c>
      <c r="BF84" s="265">
        <f t="shared" si="225"/>
        <v>14.84255970518568</v>
      </c>
      <c r="BG84" s="265">
        <f t="shared" si="225"/>
        <v>14.84255970518568</v>
      </c>
      <c r="BH84" s="265">
        <f t="shared" si="225"/>
        <v>14.84255970518568</v>
      </c>
      <c r="BI84" s="265">
        <f t="shared" si="225"/>
        <v>14.84255970518568</v>
      </c>
      <c r="BJ84" s="265">
        <f t="shared" si="225"/>
        <v>14.84255970518568</v>
      </c>
      <c r="BK84" s="265">
        <f t="shared" si="225"/>
        <v>14.84255970518568</v>
      </c>
      <c r="BL84" s="265">
        <f t="shared" si="225"/>
        <v>14.84255970518568</v>
      </c>
      <c r="BM84" s="265">
        <f t="shared" si="225"/>
        <v>17.679460189943633</v>
      </c>
      <c r="BN84" s="265">
        <f t="shared" si="225"/>
        <v>17.679460189943633</v>
      </c>
      <c r="BO84" s="269">
        <f t="shared" si="51"/>
        <v>10.265493013515659</v>
      </c>
      <c r="BP84" s="232">
        <f t="shared" si="225"/>
        <v>17.679460189943633</v>
      </c>
      <c r="BQ84" s="232">
        <f t="shared" si="225"/>
        <v>17.679460189943633</v>
      </c>
      <c r="BR84" s="232">
        <f t="shared" si="225"/>
        <v>17.679460189943633</v>
      </c>
      <c r="BS84" s="232">
        <f t="shared" si="225"/>
        <v>17.679460189943633</v>
      </c>
      <c r="BT84" s="232">
        <f t="shared" si="225"/>
        <v>17.679460189943633</v>
      </c>
      <c r="BU84" s="232">
        <f t="shared" si="225"/>
        <v>17.679460189943633</v>
      </c>
      <c r="BV84" s="232">
        <f t="shared" si="225"/>
        <v>17.679460189943633</v>
      </c>
      <c r="BW84" s="232">
        <f t="shared" si="225"/>
        <v>17.679460189943633</v>
      </c>
      <c r="BX84" s="232">
        <f t="shared" ref="BX84:DA84" si="226">IFERROR(IF(BX$25-$C84&lt;0,0,VLOOKUP((ROUNDDOWN((BX$25-$C84)/365+1,0)),$C$8:$E$16,3,0))*$E80*$D$3,0)</f>
        <v>17.679460189943633</v>
      </c>
      <c r="BY84" s="232">
        <f t="shared" si="226"/>
        <v>16.407388831024772</v>
      </c>
      <c r="BZ84" s="232">
        <f t="shared" si="226"/>
        <v>16.407388831024772</v>
      </c>
      <c r="CA84" s="232">
        <f t="shared" si="226"/>
        <v>16.407388831024772</v>
      </c>
      <c r="CB84" s="232">
        <f t="shared" si="226"/>
        <v>16.407388831024772</v>
      </c>
      <c r="CC84" s="232">
        <f t="shared" si="226"/>
        <v>16.407388831024772</v>
      </c>
      <c r="CD84" s="232">
        <f t="shared" si="226"/>
        <v>16.407388831024772</v>
      </c>
      <c r="CE84" s="232">
        <f t="shared" si="226"/>
        <v>16.407388831024772</v>
      </c>
      <c r="CF84" s="232">
        <f t="shared" si="226"/>
        <v>16.407388831024772</v>
      </c>
      <c r="CG84" s="232">
        <f t="shared" si="226"/>
        <v>16.407388831024772</v>
      </c>
      <c r="CH84" s="232">
        <f t="shared" si="226"/>
        <v>16.407388831024772</v>
      </c>
      <c r="CI84" s="232">
        <f t="shared" si="226"/>
        <v>16.407388831024772</v>
      </c>
      <c r="CJ84" s="232">
        <f t="shared" si="226"/>
        <v>16.407388831024772</v>
      </c>
      <c r="CK84" s="232">
        <f t="shared" si="226"/>
        <v>9.3708393181456806</v>
      </c>
      <c r="CL84" s="232">
        <f t="shared" si="226"/>
        <v>9.3708393181456806</v>
      </c>
      <c r="CM84" s="232">
        <f t="shared" si="226"/>
        <v>9.3708393181456806</v>
      </c>
      <c r="CN84" s="232">
        <f t="shared" si="226"/>
        <v>9.3708393181456806</v>
      </c>
      <c r="CO84" s="232">
        <f t="shared" si="226"/>
        <v>9.3708393181456806</v>
      </c>
      <c r="CP84" s="232">
        <f t="shared" si="226"/>
        <v>9.3708393181456806</v>
      </c>
      <c r="CQ84" s="232">
        <f t="shared" si="226"/>
        <v>9.3708393181456806</v>
      </c>
      <c r="CR84" s="232">
        <f t="shared" si="226"/>
        <v>9.3708393181456806</v>
      </c>
      <c r="CS84" s="232">
        <f t="shared" si="226"/>
        <v>9.3708393181456806</v>
      </c>
      <c r="CT84" s="232">
        <f t="shared" si="226"/>
        <v>9.3708393181456806</v>
      </c>
      <c r="CU84" s="232">
        <f t="shared" si="226"/>
        <v>9.3708393181456806</v>
      </c>
      <c r="CV84" s="232">
        <f t="shared" si="226"/>
        <v>9.3708393181456806</v>
      </c>
      <c r="CW84" s="232">
        <f t="shared" si="226"/>
        <v>2.3368805819649996</v>
      </c>
      <c r="CX84" s="232">
        <f t="shared" si="226"/>
        <v>2.3368805819649996</v>
      </c>
      <c r="CY84" s="232">
        <f t="shared" si="226"/>
        <v>2.3368805819649996</v>
      </c>
      <c r="CZ84" s="232">
        <f t="shared" si="226"/>
        <v>2.3368805819649996</v>
      </c>
      <c r="DA84" s="232">
        <f t="shared" si="226"/>
        <v>2.3368805819649996</v>
      </c>
      <c r="DD84" s="325">
        <v>0</v>
      </c>
      <c r="DE84" s="151">
        <v>0</v>
      </c>
      <c r="DF84" s="151">
        <v>0</v>
      </c>
      <c r="DG84" s="151">
        <v>0</v>
      </c>
      <c r="DH84" s="151">
        <v>0</v>
      </c>
      <c r="DI84" s="151">
        <v>0</v>
      </c>
      <c r="DJ84" s="151">
        <v>0</v>
      </c>
      <c r="DK84" s="151">
        <v>0</v>
      </c>
      <c r="DL84" s="151">
        <v>0</v>
      </c>
      <c r="DM84" s="151">
        <v>0</v>
      </c>
      <c r="DN84" s="151">
        <v>859.31132530120476</v>
      </c>
      <c r="DO84" s="151">
        <v>859.31132530120476</v>
      </c>
      <c r="DP84" s="151">
        <v>859.31132530120476</v>
      </c>
      <c r="DQ84" s="151">
        <v>859.31132530120476</v>
      </c>
      <c r="DR84" s="151">
        <v>859.31132530120476</v>
      </c>
      <c r="DS84" s="151">
        <v>859.31132530120476</v>
      </c>
      <c r="DT84" s="151">
        <v>859.31132530120476</v>
      </c>
      <c r="DU84" s="151">
        <v>859.31132530120476</v>
      </c>
      <c r="DV84" s="151">
        <v>859.31132530120476</v>
      </c>
      <c r="DW84" s="151">
        <v>859.31132530120476</v>
      </c>
      <c r="DX84" s="151">
        <v>859.31132530120476</v>
      </c>
      <c r="DY84" s="151">
        <v>859.31132530120476</v>
      </c>
      <c r="DZ84" s="151">
        <v>869.79073170731704</v>
      </c>
      <c r="EA84" s="151">
        <v>869.79073170731704</v>
      </c>
      <c r="EB84" s="151">
        <v>869.79073170731704</v>
      </c>
      <c r="EC84" s="151">
        <v>869.79073170731704</v>
      </c>
      <c r="ED84" s="151">
        <v>869.79073170731704</v>
      </c>
      <c r="EE84" s="151">
        <v>869.79073170731704</v>
      </c>
      <c r="EF84" s="151">
        <v>869.79073170731704</v>
      </c>
      <c r="EG84" s="151">
        <v>869.79073170731704</v>
      </c>
      <c r="EH84" s="151">
        <v>869.79073170731704</v>
      </c>
      <c r="EI84" s="151">
        <v>869.79073170731704</v>
      </c>
      <c r="EJ84" s="151">
        <v>869.79073170731704</v>
      </c>
      <c r="EK84" s="151">
        <v>869.79073170731704</v>
      </c>
      <c r="EL84" s="151">
        <v>696.74623109243691</v>
      </c>
      <c r="EM84" s="151">
        <v>696.74623109243691</v>
      </c>
      <c r="EN84" s="326">
        <v>404.56232773109241</v>
      </c>
      <c r="EO84" s="325">
        <f t="shared" si="138"/>
        <v>350.29117701290323</v>
      </c>
      <c r="EP84" s="151">
        <f t="shared" ref="EP84:FU84" si="227">IFERROR(IF(EP$25-$C84&lt;0,0,VLOOKUP((ROUNDDOWN((EP$25-$C84)/365+1,0)),$C$8:$E$16,3,0))*$E80*$D$20,0)</f>
        <v>835.30972980000001</v>
      </c>
      <c r="EQ84" s="151">
        <f t="shared" si="227"/>
        <v>835.30972980000001</v>
      </c>
      <c r="ER84" s="151">
        <f t="shared" si="227"/>
        <v>835.30972980000001</v>
      </c>
      <c r="ES84" s="151">
        <f t="shared" si="227"/>
        <v>835.30972980000001</v>
      </c>
      <c r="ET84" s="151">
        <f t="shared" si="227"/>
        <v>835.30972980000001</v>
      </c>
      <c r="EU84" s="151">
        <f t="shared" si="227"/>
        <v>835.30972980000001</v>
      </c>
      <c r="EV84" s="151">
        <f t="shared" si="227"/>
        <v>835.30972980000001</v>
      </c>
      <c r="EW84" s="151">
        <f t="shared" si="227"/>
        <v>835.30972980000001</v>
      </c>
      <c r="EX84" s="151">
        <f t="shared" si="227"/>
        <v>835.30972980000001</v>
      </c>
      <c r="EY84" s="151">
        <f t="shared" si="227"/>
        <v>565.86135060000004</v>
      </c>
      <c r="EZ84" s="151">
        <f t="shared" si="227"/>
        <v>565.86135060000004</v>
      </c>
      <c r="FA84" s="151">
        <f t="shared" si="227"/>
        <v>565.86135060000004</v>
      </c>
      <c r="FB84" s="151">
        <f t="shared" si="227"/>
        <v>565.86135060000004</v>
      </c>
      <c r="FC84" s="151">
        <f t="shared" si="227"/>
        <v>565.86135060000004</v>
      </c>
      <c r="FD84" s="151">
        <f t="shared" si="227"/>
        <v>565.86135060000004</v>
      </c>
      <c r="FE84" s="151">
        <f t="shared" si="227"/>
        <v>565.86135060000004</v>
      </c>
      <c r="FF84" s="151">
        <f t="shared" si="227"/>
        <v>565.86135060000004</v>
      </c>
      <c r="FG84" s="151">
        <f t="shared" si="227"/>
        <v>565.86135060000004</v>
      </c>
      <c r="FH84" s="151">
        <f t="shared" si="227"/>
        <v>565.86135060000004</v>
      </c>
      <c r="FI84" s="151">
        <f t="shared" si="227"/>
        <v>565.86135060000004</v>
      </c>
      <c r="FJ84" s="151">
        <f t="shared" si="227"/>
        <v>565.86135060000004</v>
      </c>
      <c r="FK84" s="151">
        <f t="shared" si="227"/>
        <v>674.01603360000001</v>
      </c>
      <c r="FL84" s="151">
        <f t="shared" si="227"/>
        <v>674.01603360000001</v>
      </c>
      <c r="FM84" s="210">
        <f t="shared" si="227"/>
        <v>674.01603360000001</v>
      </c>
      <c r="FN84" s="151">
        <f t="shared" si="227"/>
        <v>674.01603360000001</v>
      </c>
      <c r="FO84" s="151">
        <f t="shared" si="227"/>
        <v>674.01603360000001</v>
      </c>
      <c r="FP84" s="151">
        <f t="shared" si="227"/>
        <v>674.01603360000001</v>
      </c>
      <c r="FQ84" s="151">
        <f t="shared" si="227"/>
        <v>674.01603360000001</v>
      </c>
      <c r="FR84" s="151">
        <f t="shared" si="227"/>
        <v>674.01603360000001</v>
      </c>
      <c r="FS84" s="151">
        <f t="shared" si="227"/>
        <v>674.01603360000001</v>
      </c>
      <c r="FT84" s="151">
        <f t="shared" si="227"/>
        <v>674.01603360000001</v>
      </c>
      <c r="FU84" s="151">
        <f t="shared" si="227"/>
        <v>674.01603360000001</v>
      </c>
      <c r="FV84" s="151">
        <f t="shared" ref="FV84:GY84" si="228">IFERROR(IF(FV$25-$C84&lt;0,0,VLOOKUP((ROUNDDOWN((FV$25-$C84)/365+1,0)),$C$8:$E$16,3,0))*$E80*$D$20,0)</f>
        <v>674.01603360000001</v>
      </c>
      <c r="FW84" s="151">
        <f t="shared" si="228"/>
        <v>625.51927620000004</v>
      </c>
      <c r="FX84" s="151">
        <f t="shared" si="228"/>
        <v>625.51927620000004</v>
      </c>
      <c r="FY84" s="151">
        <f t="shared" si="228"/>
        <v>625.51927620000004</v>
      </c>
      <c r="FZ84" s="151">
        <f t="shared" si="228"/>
        <v>625.51927620000004</v>
      </c>
      <c r="GA84" s="151">
        <f t="shared" si="228"/>
        <v>625.51927620000004</v>
      </c>
      <c r="GB84" s="151">
        <f t="shared" si="228"/>
        <v>625.51927620000004</v>
      </c>
      <c r="GC84" s="151">
        <f t="shared" si="228"/>
        <v>625.51927620000004</v>
      </c>
      <c r="GD84" s="151">
        <f t="shared" si="228"/>
        <v>625.51927620000004</v>
      </c>
      <c r="GE84" s="151">
        <f t="shared" si="228"/>
        <v>625.51927620000004</v>
      </c>
      <c r="GF84" s="151">
        <f t="shared" si="228"/>
        <v>625.51927620000004</v>
      </c>
      <c r="GG84" s="151">
        <f t="shared" si="228"/>
        <v>625.51927620000004</v>
      </c>
      <c r="GH84" s="151">
        <f t="shared" si="228"/>
        <v>625.51927620000004</v>
      </c>
      <c r="GI84" s="151">
        <f t="shared" si="228"/>
        <v>357.25615380000005</v>
      </c>
      <c r="GJ84" s="151">
        <f t="shared" si="228"/>
        <v>357.25615380000005</v>
      </c>
      <c r="GK84" s="151">
        <f t="shared" si="228"/>
        <v>357.25615380000005</v>
      </c>
      <c r="GL84" s="307">
        <f t="shared" si="228"/>
        <v>357.25615380000005</v>
      </c>
      <c r="GM84" s="151">
        <f t="shared" si="228"/>
        <v>357.25615380000005</v>
      </c>
      <c r="GN84" s="151">
        <f t="shared" si="228"/>
        <v>357.25615380000005</v>
      </c>
      <c r="GO84" s="151">
        <f t="shared" si="228"/>
        <v>357.25615380000005</v>
      </c>
      <c r="GP84" s="151">
        <f t="shared" si="228"/>
        <v>357.25615380000005</v>
      </c>
      <c r="GQ84" s="151">
        <f t="shared" si="228"/>
        <v>357.25615380000005</v>
      </c>
      <c r="GR84" s="151">
        <f t="shared" si="228"/>
        <v>357.25615380000005</v>
      </c>
      <c r="GS84" s="151">
        <f t="shared" si="228"/>
        <v>357.25615380000005</v>
      </c>
      <c r="GT84" s="151">
        <f t="shared" si="228"/>
        <v>357.25615380000005</v>
      </c>
      <c r="GU84" s="151">
        <f t="shared" si="228"/>
        <v>89.091802799999996</v>
      </c>
      <c r="GV84" s="151">
        <f t="shared" si="228"/>
        <v>89.091802799999996</v>
      </c>
      <c r="GW84" s="151">
        <f t="shared" si="228"/>
        <v>89.091802799999996</v>
      </c>
      <c r="GX84" s="151">
        <f t="shared" si="228"/>
        <v>89.091802799999996</v>
      </c>
      <c r="GY84" s="151">
        <f t="shared" si="228"/>
        <v>89.091802799999996</v>
      </c>
    </row>
    <row r="85" spans="2:207" x14ac:dyDescent="0.25">
      <c r="B85" s="143"/>
      <c r="C85" s="144">
        <v>42675</v>
      </c>
      <c r="D85" s="144">
        <f t="shared" si="2"/>
        <v>42704</v>
      </c>
      <c r="E85" s="145">
        <v>806</v>
      </c>
      <c r="F85" s="174">
        <v>0</v>
      </c>
      <c r="G85" s="151">
        <v>0</v>
      </c>
      <c r="H85" s="151">
        <v>0</v>
      </c>
      <c r="I85" s="151">
        <v>0</v>
      </c>
      <c r="J85" s="151">
        <v>0</v>
      </c>
      <c r="K85" s="151">
        <v>0</v>
      </c>
      <c r="L85" s="151">
        <v>0</v>
      </c>
      <c r="M85" s="151">
        <v>0</v>
      </c>
      <c r="N85" s="151">
        <v>0</v>
      </c>
      <c r="O85" s="151">
        <v>0</v>
      </c>
      <c r="P85" s="151">
        <v>0</v>
      </c>
      <c r="Q85" s="151">
        <v>5.2801254313074786</v>
      </c>
      <c r="R85" s="151">
        <v>5.2801254313074786</v>
      </c>
      <c r="S85" s="151">
        <v>5.2801254313074786</v>
      </c>
      <c r="T85" s="151">
        <v>5.2801254313074786</v>
      </c>
      <c r="U85" s="151">
        <v>5.2801254313074786</v>
      </c>
      <c r="V85" s="151">
        <v>5.2801254313074786</v>
      </c>
      <c r="W85" s="151">
        <v>5.2801254313074786</v>
      </c>
      <c r="X85" s="151">
        <v>5.2801254313074786</v>
      </c>
      <c r="Y85" s="151">
        <v>5.2801254313074786</v>
      </c>
      <c r="Z85" s="151">
        <v>5.2801254313074786</v>
      </c>
      <c r="AA85" s="151">
        <v>5.2801254313074786</v>
      </c>
      <c r="AB85" s="151">
        <v>5.2801254313074786</v>
      </c>
      <c r="AC85" s="151">
        <v>5.3445172048600096</v>
      </c>
      <c r="AD85" s="151">
        <v>5.3445172048600096</v>
      </c>
      <c r="AE85" s="151">
        <v>5.3445172048600096</v>
      </c>
      <c r="AF85" s="151">
        <v>5.3445172048600096</v>
      </c>
      <c r="AG85" s="151">
        <v>5.3445172048600096</v>
      </c>
      <c r="AH85" s="151">
        <v>5.3445172048600096</v>
      </c>
      <c r="AI85" s="151">
        <v>5.3445172048600096</v>
      </c>
      <c r="AJ85" s="151">
        <v>5.3445172048600096</v>
      </c>
      <c r="AK85" s="151">
        <v>5.3445172048600096</v>
      </c>
      <c r="AL85" s="151">
        <v>5.3445172048600096</v>
      </c>
      <c r="AM85" s="151">
        <v>5.3445172048600096</v>
      </c>
      <c r="AN85" s="151">
        <v>5.3445172048600096</v>
      </c>
      <c r="AO85" s="210">
        <v>4.2812277525485749</v>
      </c>
      <c r="AP85" s="262">
        <v>2.4858741788991723</v>
      </c>
      <c r="AQ85" s="268">
        <f t="shared" si="135"/>
        <v>2.3221786414362908</v>
      </c>
      <c r="AR85" s="265">
        <f t="shared" ref="AR85:BW85" si="229">IFERROR(IF(AR$25-$C85&lt;0,0,VLOOKUP((ROUNDDOWN((AR$25-$C85)/365+1,0)),$C$8:$E$16,3,0))*$E81*$D$3,0)</f>
        <v>5.5375029141942314</v>
      </c>
      <c r="AS85" s="265">
        <f t="shared" si="229"/>
        <v>5.5375029141942314</v>
      </c>
      <c r="AT85" s="265">
        <f t="shared" si="229"/>
        <v>5.5375029141942314</v>
      </c>
      <c r="AU85" s="265">
        <f t="shared" si="229"/>
        <v>5.5375029141942314</v>
      </c>
      <c r="AV85" s="265">
        <f t="shared" si="229"/>
        <v>5.5375029141942314</v>
      </c>
      <c r="AW85" s="265">
        <f t="shared" si="229"/>
        <v>5.5375029141942314</v>
      </c>
      <c r="AX85" s="265">
        <f t="shared" si="229"/>
        <v>5.5375029141942314</v>
      </c>
      <c r="AY85" s="265">
        <f t="shared" si="229"/>
        <v>5.5375029141942314</v>
      </c>
      <c r="AZ85" s="265">
        <f t="shared" si="229"/>
        <v>5.5375029141942314</v>
      </c>
      <c r="BA85" s="265">
        <f t="shared" si="229"/>
        <v>5.5375029141942314</v>
      </c>
      <c r="BB85" s="265">
        <f t="shared" si="229"/>
        <v>3.7512538956389676</v>
      </c>
      <c r="BC85" s="265">
        <f t="shared" si="229"/>
        <v>3.7512538956389676</v>
      </c>
      <c r="BD85" s="265">
        <f t="shared" si="229"/>
        <v>3.7512538956389676</v>
      </c>
      <c r="BE85" s="265">
        <f t="shared" si="229"/>
        <v>3.7512538956389676</v>
      </c>
      <c r="BF85" s="265">
        <f t="shared" si="229"/>
        <v>3.7512538956389676</v>
      </c>
      <c r="BG85" s="265">
        <f t="shared" si="229"/>
        <v>3.7512538956389676</v>
      </c>
      <c r="BH85" s="265">
        <f t="shared" si="229"/>
        <v>3.7512538956389676</v>
      </c>
      <c r="BI85" s="265">
        <f t="shared" si="229"/>
        <v>3.7512538956389676</v>
      </c>
      <c r="BJ85" s="265">
        <f t="shared" si="229"/>
        <v>3.7512538956389676</v>
      </c>
      <c r="BK85" s="265">
        <f t="shared" si="229"/>
        <v>3.7512538956389676</v>
      </c>
      <c r="BL85" s="265">
        <f t="shared" si="229"/>
        <v>3.7512538956389676</v>
      </c>
      <c r="BM85" s="265">
        <f t="shared" si="229"/>
        <v>3.7512538956389676</v>
      </c>
      <c r="BN85" s="265">
        <f t="shared" si="229"/>
        <v>4.468241679846451</v>
      </c>
      <c r="BO85" s="269">
        <f t="shared" si="51"/>
        <v>2.5944629108785842</v>
      </c>
      <c r="BP85" s="232">
        <f t="shared" si="229"/>
        <v>4.468241679846451</v>
      </c>
      <c r="BQ85" s="232">
        <f t="shared" si="229"/>
        <v>4.468241679846451</v>
      </c>
      <c r="BR85" s="232">
        <f t="shared" si="229"/>
        <v>4.468241679846451</v>
      </c>
      <c r="BS85" s="232">
        <f t="shared" si="229"/>
        <v>4.468241679846451</v>
      </c>
      <c r="BT85" s="232">
        <f t="shared" si="229"/>
        <v>4.468241679846451</v>
      </c>
      <c r="BU85" s="232">
        <f t="shared" si="229"/>
        <v>4.468241679846451</v>
      </c>
      <c r="BV85" s="232">
        <f t="shared" si="229"/>
        <v>4.468241679846451</v>
      </c>
      <c r="BW85" s="232">
        <f t="shared" si="229"/>
        <v>4.468241679846451</v>
      </c>
      <c r="BX85" s="232">
        <f t="shared" ref="BX85:DA85" si="230">IFERROR(IF(BX$25-$C85&lt;0,0,VLOOKUP((ROUNDDOWN((BX$25-$C85)/365+1,0)),$C$8:$E$16,3,0))*$E81*$D$3,0)</f>
        <v>4.468241679846451</v>
      </c>
      <c r="BY85" s="232">
        <f t="shared" si="230"/>
        <v>4.468241679846451</v>
      </c>
      <c r="BZ85" s="232">
        <f t="shared" si="230"/>
        <v>4.1467430478410856</v>
      </c>
      <c r="CA85" s="232">
        <f t="shared" si="230"/>
        <v>4.1467430478410856</v>
      </c>
      <c r="CB85" s="232">
        <f t="shared" si="230"/>
        <v>4.1467430478410856</v>
      </c>
      <c r="CC85" s="232">
        <f t="shared" si="230"/>
        <v>4.1467430478410856</v>
      </c>
      <c r="CD85" s="232">
        <f t="shared" si="230"/>
        <v>4.1467430478410856</v>
      </c>
      <c r="CE85" s="232">
        <f t="shared" si="230"/>
        <v>4.1467430478410856</v>
      </c>
      <c r="CF85" s="232">
        <f t="shared" si="230"/>
        <v>4.1467430478410856</v>
      </c>
      <c r="CG85" s="232">
        <f t="shared" si="230"/>
        <v>4.1467430478410856</v>
      </c>
      <c r="CH85" s="232">
        <f t="shared" si="230"/>
        <v>4.1467430478410856</v>
      </c>
      <c r="CI85" s="232">
        <f t="shared" si="230"/>
        <v>4.1467430478410856</v>
      </c>
      <c r="CJ85" s="232">
        <f t="shared" si="230"/>
        <v>4.1467430478410856</v>
      </c>
      <c r="CK85" s="232">
        <f t="shared" si="230"/>
        <v>4.1467430478410856</v>
      </c>
      <c r="CL85" s="232">
        <f t="shared" si="230"/>
        <v>2.3683514296606996</v>
      </c>
      <c r="CM85" s="232">
        <f t="shared" si="230"/>
        <v>2.3683514296606996</v>
      </c>
      <c r="CN85" s="232">
        <f t="shared" si="230"/>
        <v>2.3683514296606996</v>
      </c>
      <c r="CO85" s="232">
        <f t="shared" si="230"/>
        <v>2.3683514296606996</v>
      </c>
      <c r="CP85" s="232">
        <f t="shared" si="230"/>
        <v>2.3683514296606996</v>
      </c>
      <c r="CQ85" s="232">
        <f t="shared" si="230"/>
        <v>2.3683514296606996</v>
      </c>
      <c r="CR85" s="232">
        <f t="shared" si="230"/>
        <v>2.3683514296606996</v>
      </c>
      <c r="CS85" s="232">
        <f t="shared" si="230"/>
        <v>2.3683514296606996</v>
      </c>
      <c r="CT85" s="232">
        <f t="shared" si="230"/>
        <v>2.3683514296606996</v>
      </c>
      <c r="CU85" s="232">
        <f t="shared" si="230"/>
        <v>2.3683514296606996</v>
      </c>
      <c r="CV85" s="232">
        <f t="shared" si="230"/>
        <v>2.3683514296606996</v>
      </c>
      <c r="CW85" s="232">
        <f t="shared" si="230"/>
        <v>2.3683514296606996</v>
      </c>
      <c r="CX85" s="232">
        <f t="shared" si="230"/>
        <v>0.59061459484488554</v>
      </c>
      <c r="CY85" s="232">
        <f t="shared" si="230"/>
        <v>0.59061459484488554</v>
      </c>
      <c r="CZ85" s="232">
        <f t="shared" si="230"/>
        <v>0.59061459484488554</v>
      </c>
      <c r="DA85" s="232">
        <f t="shared" si="230"/>
        <v>0.59061459484488554</v>
      </c>
      <c r="DD85" s="325">
        <v>0</v>
      </c>
      <c r="DE85" s="151">
        <v>0</v>
      </c>
      <c r="DF85" s="151">
        <v>0</v>
      </c>
      <c r="DG85" s="151">
        <v>0</v>
      </c>
      <c r="DH85" s="151">
        <v>0</v>
      </c>
      <c r="DI85" s="151">
        <v>0</v>
      </c>
      <c r="DJ85" s="151">
        <v>0</v>
      </c>
      <c r="DK85" s="151">
        <v>0</v>
      </c>
      <c r="DL85" s="151">
        <v>0</v>
      </c>
      <c r="DM85" s="151">
        <v>0</v>
      </c>
      <c r="DN85" s="151">
        <v>0</v>
      </c>
      <c r="DO85" s="151">
        <v>217.17918072289157</v>
      </c>
      <c r="DP85" s="151">
        <v>217.17918072289157</v>
      </c>
      <c r="DQ85" s="151">
        <v>217.17918072289157</v>
      </c>
      <c r="DR85" s="151">
        <v>217.17918072289157</v>
      </c>
      <c r="DS85" s="151">
        <v>217.17918072289157</v>
      </c>
      <c r="DT85" s="151">
        <v>217.17918072289157</v>
      </c>
      <c r="DU85" s="151">
        <v>217.17918072289157</v>
      </c>
      <c r="DV85" s="151">
        <v>217.17918072289157</v>
      </c>
      <c r="DW85" s="151">
        <v>217.17918072289157</v>
      </c>
      <c r="DX85" s="151">
        <v>217.17918072289157</v>
      </c>
      <c r="DY85" s="151">
        <v>217.17918072289157</v>
      </c>
      <c r="DZ85" s="151">
        <v>217.17918072289157</v>
      </c>
      <c r="EA85" s="151">
        <v>219.82770731707319</v>
      </c>
      <c r="EB85" s="151">
        <v>219.82770731707319</v>
      </c>
      <c r="EC85" s="151">
        <v>219.82770731707319</v>
      </c>
      <c r="ED85" s="151">
        <v>219.82770731707319</v>
      </c>
      <c r="EE85" s="151">
        <v>219.82770731707319</v>
      </c>
      <c r="EF85" s="151">
        <v>219.82770731707319</v>
      </c>
      <c r="EG85" s="151">
        <v>219.82770731707319</v>
      </c>
      <c r="EH85" s="151">
        <v>219.82770731707319</v>
      </c>
      <c r="EI85" s="151">
        <v>219.82770731707319</v>
      </c>
      <c r="EJ85" s="151">
        <v>219.82770731707319</v>
      </c>
      <c r="EK85" s="151">
        <v>219.82770731707319</v>
      </c>
      <c r="EL85" s="151">
        <v>219.82770731707319</v>
      </c>
      <c r="EM85" s="151">
        <v>176.09307731092437</v>
      </c>
      <c r="EN85" s="326">
        <v>102.24759327731093</v>
      </c>
      <c r="EO85" s="325">
        <f t="shared" si="138"/>
        <v>88.531302449032268</v>
      </c>
      <c r="EP85" s="151">
        <f t="shared" ref="EP85:FU85" si="231">IFERROR(IF(EP$25-$C85&lt;0,0,VLOOKUP((ROUNDDOWN((EP$25-$C85)/365+1,0)),$C$8:$E$16,3,0))*$E81*$D$20,0)</f>
        <v>211.11310584</v>
      </c>
      <c r="EQ85" s="151">
        <f t="shared" si="231"/>
        <v>211.11310584</v>
      </c>
      <c r="ER85" s="151">
        <f t="shared" si="231"/>
        <v>211.11310584</v>
      </c>
      <c r="ES85" s="151">
        <f t="shared" si="231"/>
        <v>211.11310584</v>
      </c>
      <c r="ET85" s="151">
        <f t="shared" si="231"/>
        <v>211.11310584</v>
      </c>
      <c r="EU85" s="151">
        <f t="shared" si="231"/>
        <v>211.11310584</v>
      </c>
      <c r="EV85" s="151">
        <f t="shared" si="231"/>
        <v>211.11310584</v>
      </c>
      <c r="EW85" s="151">
        <f t="shared" si="231"/>
        <v>211.11310584</v>
      </c>
      <c r="EX85" s="151">
        <f t="shared" si="231"/>
        <v>211.11310584</v>
      </c>
      <c r="EY85" s="151">
        <f t="shared" si="231"/>
        <v>211.11310584</v>
      </c>
      <c r="EZ85" s="151">
        <f t="shared" si="231"/>
        <v>143.01371447999998</v>
      </c>
      <c r="FA85" s="151">
        <f t="shared" si="231"/>
        <v>143.01371447999998</v>
      </c>
      <c r="FB85" s="151">
        <f t="shared" si="231"/>
        <v>143.01371447999998</v>
      </c>
      <c r="FC85" s="151">
        <f t="shared" si="231"/>
        <v>143.01371447999998</v>
      </c>
      <c r="FD85" s="151">
        <f t="shared" si="231"/>
        <v>143.01371447999998</v>
      </c>
      <c r="FE85" s="151">
        <f t="shared" si="231"/>
        <v>143.01371447999998</v>
      </c>
      <c r="FF85" s="151">
        <f t="shared" si="231"/>
        <v>143.01371447999998</v>
      </c>
      <c r="FG85" s="151">
        <f t="shared" si="231"/>
        <v>143.01371447999998</v>
      </c>
      <c r="FH85" s="151">
        <f t="shared" si="231"/>
        <v>143.01371447999998</v>
      </c>
      <c r="FI85" s="151">
        <f t="shared" si="231"/>
        <v>143.01371447999998</v>
      </c>
      <c r="FJ85" s="151">
        <f t="shared" si="231"/>
        <v>143.01371447999998</v>
      </c>
      <c r="FK85" s="151">
        <f t="shared" si="231"/>
        <v>143.01371447999998</v>
      </c>
      <c r="FL85" s="151">
        <f t="shared" si="231"/>
        <v>170.34833087999999</v>
      </c>
      <c r="FM85" s="210">
        <f t="shared" si="231"/>
        <v>170.34833087999999</v>
      </c>
      <c r="FN85" s="151">
        <f t="shared" si="231"/>
        <v>170.34833087999999</v>
      </c>
      <c r="FO85" s="151">
        <f t="shared" si="231"/>
        <v>170.34833087999999</v>
      </c>
      <c r="FP85" s="151">
        <f t="shared" si="231"/>
        <v>170.34833087999999</v>
      </c>
      <c r="FQ85" s="151">
        <f t="shared" si="231"/>
        <v>170.34833087999999</v>
      </c>
      <c r="FR85" s="151">
        <f t="shared" si="231"/>
        <v>170.34833087999999</v>
      </c>
      <c r="FS85" s="151">
        <f t="shared" si="231"/>
        <v>170.34833087999999</v>
      </c>
      <c r="FT85" s="151">
        <f t="shared" si="231"/>
        <v>170.34833087999999</v>
      </c>
      <c r="FU85" s="151">
        <f t="shared" si="231"/>
        <v>170.34833087999999</v>
      </c>
      <c r="FV85" s="151">
        <f t="shared" ref="FV85:GY85" si="232">IFERROR(IF(FV$25-$C85&lt;0,0,VLOOKUP((ROUNDDOWN((FV$25-$C85)/365+1,0)),$C$8:$E$16,3,0))*$E81*$D$20,0)</f>
        <v>170.34833087999999</v>
      </c>
      <c r="FW85" s="151">
        <f t="shared" si="232"/>
        <v>170.34833087999999</v>
      </c>
      <c r="FX85" s="151">
        <f t="shared" si="232"/>
        <v>158.09143895999998</v>
      </c>
      <c r="FY85" s="151">
        <f t="shared" si="232"/>
        <v>158.09143895999998</v>
      </c>
      <c r="FZ85" s="151">
        <f t="shared" si="232"/>
        <v>158.09143895999998</v>
      </c>
      <c r="GA85" s="151">
        <f t="shared" si="232"/>
        <v>158.09143895999998</v>
      </c>
      <c r="GB85" s="151">
        <f t="shared" si="232"/>
        <v>158.09143895999998</v>
      </c>
      <c r="GC85" s="151">
        <f t="shared" si="232"/>
        <v>158.09143895999998</v>
      </c>
      <c r="GD85" s="151">
        <f t="shared" si="232"/>
        <v>158.09143895999998</v>
      </c>
      <c r="GE85" s="151">
        <f t="shared" si="232"/>
        <v>158.09143895999998</v>
      </c>
      <c r="GF85" s="151">
        <f t="shared" si="232"/>
        <v>158.09143895999998</v>
      </c>
      <c r="GG85" s="151">
        <f t="shared" si="232"/>
        <v>158.09143895999998</v>
      </c>
      <c r="GH85" s="151">
        <f t="shared" si="232"/>
        <v>158.09143895999998</v>
      </c>
      <c r="GI85" s="151">
        <f t="shared" si="232"/>
        <v>158.09143895999998</v>
      </c>
      <c r="GJ85" s="151">
        <f t="shared" si="232"/>
        <v>90.291605040000007</v>
      </c>
      <c r="GK85" s="151">
        <f t="shared" si="232"/>
        <v>90.291605040000007</v>
      </c>
      <c r="GL85" s="307">
        <f t="shared" si="232"/>
        <v>90.291605040000007</v>
      </c>
      <c r="GM85" s="151">
        <f t="shared" si="232"/>
        <v>90.291605040000007</v>
      </c>
      <c r="GN85" s="151">
        <f t="shared" si="232"/>
        <v>90.291605040000007</v>
      </c>
      <c r="GO85" s="151">
        <f t="shared" si="232"/>
        <v>90.291605040000007</v>
      </c>
      <c r="GP85" s="151">
        <f t="shared" si="232"/>
        <v>90.291605040000007</v>
      </c>
      <c r="GQ85" s="151">
        <f t="shared" si="232"/>
        <v>90.291605040000007</v>
      </c>
      <c r="GR85" s="151">
        <f t="shared" si="232"/>
        <v>90.291605040000007</v>
      </c>
      <c r="GS85" s="151">
        <f t="shared" si="232"/>
        <v>90.291605040000007</v>
      </c>
      <c r="GT85" s="151">
        <f t="shared" si="232"/>
        <v>90.291605040000007</v>
      </c>
      <c r="GU85" s="151">
        <f t="shared" si="232"/>
        <v>90.291605040000007</v>
      </c>
      <c r="GV85" s="151">
        <f t="shared" si="232"/>
        <v>22.516734240000002</v>
      </c>
      <c r="GW85" s="151">
        <f t="shared" si="232"/>
        <v>22.516734240000002</v>
      </c>
      <c r="GX85" s="151">
        <f t="shared" si="232"/>
        <v>22.516734240000002</v>
      </c>
      <c r="GY85" s="151">
        <f t="shared" si="232"/>
        <v>22.516734240000002</v>
      </c>
    </row>
    <row r="86" spans="2:207" x14ac:dyDescent="0.25">
      <c r="B86" s="143"/>
      <c r="C86" s="144">
        <v>42705</v>
      </c>
      <c r="D86" s="144">
        <f t="shared" si="2"/>
        <v>42735</v>
      </c>
      <c r="E86" s="145">
        <v>1906</v>
      </c>
      <c r="F86" s="174">
        <v>0</v>
      </c>
      <c r="G86" s="151">
        <v>0</v>
      </c>
      <c r="H86" s="151">
        <v>0</v>
      </c>
      <c r="I86" s="151">
        <v>0</v>
      </c>
      <c r="J86" s="151">
        <v>0</v>
      </c>
      <c r="K86" s="151">
        <v>0</v>
      </c>
      <c r="L86" s="151">
        <v>0</v>
      </c>
      <c r="M86" s="151">
        <v>0</v>
      </c>
      <c r="N86" s="151">
        <v>0</v>
      </c>
      <c r="O86" s="151">
        <v>0</v>
      </c>
      <c r="P86" s="151">
        <v>0</v>
      </c>
      <c r="Q86" s="151">
        <v>0</v>
      </c>
      <c r="R86" s="151">
        <v>22.783533357137781</v>
      </c>
      <c r="S86" s="151">
        <v>22.783533357137781</v>
      </c>
      <c r="T86" s="151">
        <v>22.783533357137781</v>
      </c>
      <c r="U86" s="151">
        <v>22.783533357137781</v>
      </c>
      <c r="V86" s="151">
        <v>22.783533357137781</v>
      </c>
      <c r="W86" s="151">
        <v>22.783533357137781</v>
      </c>
      <c r="X86" s="151">
        <v>22.783533357137781</v>
      </c>
      <c r="Y86" s="151">
        <v>22.783533357137781</v>
      </c>
      <c r="Z86" s="151">
        <v>22.783533357137781</v>
      </c>
      <c r="AA86" s="151">
        <v>22.783533357137781</v>
      </c>
      <c r="AB86" s="151">
        <v>22.783533357137781</v>
      </c>
      <c r="AC86" s="151">
        <v>22.783533357137781</v>
      </c>
      <c r="AD86" s="151">
        <v>23.061381324907757</v>
      </c>
      <c r="AE86" s="151">
        <v>23.061381324907757</v>
      </c>
      <c r="AF86" s="151">
        <v>23.061381324907757</v>
      </c>
      <c r="AG86" s="151">
        <v>23.061381324907757</v>
      </c>
      <c r="AH86" s="151">
        <v>23.061381324907757</v>
      </c>
      <c r="AI86" s="151">
        <v>23.061381324907757</v>
      </c>
      <c r="AJ86" s="151">
        <v>23.061381324907757</v>
      </c>
      <c r="AK86" s="151">
        <v>23.061381324907757</v>
      </c>
      <c r="AL86" s="151">
        <v>23.061381324907757</v>
      </c>
      <c r="AM86" s="151">
        <v>23.061381324907757</v>
      </c>
      <c r="AN86" s="151">
        <v>23.061381324907757</v>
      </c>
      <c r="AO86" s="210">
        <v>23.061381324907757</v>
      </c>
      <c r="AP86" s="262">
        <v>10.726449212887767</v>
      </c>
      <c r="AQ86" s="268">
        <f t="shared" si="135"/>
        <v>10.020109413441633</v>
      </c>
      <c r="AR86" s="265">
        <f t="shared" ref="AR86:BW86" si="233">IFERROR(IF(AR$25-$C86&lt;0,0,VLOOKUP((ROUNDDOWN((AR$25-$C86)/365+1,0)),$C$8:$E$16,3,0))*$E82*$D$3,0)</f>
        <v>23.894107062822354</v>
      </c>
      <c r="AS86" s="265">
        <f t="shared" si="233"/>
        <v>23.894107062822354</v>
      </c>
      <c r="AT86" s="265">
        <f t="shared" si="233"/>
        <v>23.894107062822354</v>
      </c>
      <c r="AU86" s="265">
        <f t="shared" si="233"/>
        <v>23.894107062822354</v>
      </c>
      <c r="AV86" s="265">
        <f t="shared" si="233"/>
        <v>23.894107062822354</v>
      </c>
      <c r="AW86" s="265">
        <f t="shared" si="233"/>
        <v>23.894107062822354</v>
      </c>
      <c r="AX86" s="265">
        <f t="shared" si="233"/>
        <v>23.894107062822354</v>
      </c>
      <c r="AY86" s="265">
        <f t="shared" si="233"/>
        <v>23.894107062822354</v>
      </c>
      <c r="AZ86" s="265">
        <f t="shared" si="233"/>
        <v>23.894107062822354</v>
      </c>
      <c r="BA86" s="265">
        <f t="shared" si="233"/>
        <v>23.894107062822354</v>
      </c>
      <c r="BB86" s="265">
        <f t="shared" si="233"/>
        <v>23.894107062822354</v>
      </c>
      <c r="BC86" s="265">
        <f t="shared" si="233"/>
        <v>16.186512872520897</v>
      </c>
      <c r="BD86" s="265">
        <f t="shared" si="233"/>
        <v>16.186512872520897</v>
      </c>
      <c r="BE86" s="265">
        <f t="shared" si="233"/>
        <v>16.186512872520897</v>
      </c>
      <c r="BF86" s="265">
        <f t="shared" si="233"/>
        <v>16.186512872520897</v>
      </c>
      <c r="BG86" s="265">
        <f t="shared" si="233"/>
        <v>16.186512872520897</v>
      </c>
      <c r="BH86" s="265">
        <f t="shared" si="233"/>
        <v>16.186512872520897</v>
      </c>
      <c r="BI86" s="265">
        <f t="shared" si="233"/>
        <v>16.186512872520897</v>
      </c>
      <c r="BJ86" s="265">
        <f t="shared" si="233"/>
        <v>16.186512872520897</v>
      </c>
      <c r="BK86" s="265">
        <f t="shared" si="233"/>
        <v>16.186512872520897</v>
      </c>
      <c r="BL86" s="265">
        <f t="shared" si="233"/>
        <v>16.186512872520897</v>
      </c>
      <c r="BM86" s="265">
        <f t="shared" si="233"/>
        <v>16.186512872520897</v>
      </c>
      <c r="BN86" s="265">
        <f t="shared" si="233"/>
        <v>16.186512872520897</v>
      </c>
      <c r="BO86" s="269">
        <f t="shared" si="51"/>
        <v>11.195005316232001</v>
      </c>
      <c r="BP86" s="232">
        <f t="shared" si="233"/>
        <v>19.28028693351067</v>
      </c>
      <c r="BQ86" s="232">
        <f t="shared" si="233"/>
        <v>19.28028693351067</v>
      </c>
      <c r="BR86" s="232">
        <f t="shared" si="233"/>
        <v>19.28028693351067</v>
      </c>
      <c r="BS86" s="232">
        <f t="shared" si="233"/>
        <v>19.28028693351067</v>
      </c>
      <c r="BT86" s="232">
        <f t="shared" si="233"/>
        <v>19.28028693351067</v>
      </c>
      <c r="BU86" s="232">
        <f t="shared" si="233"/>
        <v>19.28028693351067</v>
      </c>
      <c r="BV86" s="232">
        <f t="shared" si="233"/>
        <v>19.28028693351067</v>
      </c>
      <c r="BW86" s="232">
        <f t="shared" si="233"/>
        <v>19.28028693351067</v>
      </c>
      <c r="BX86" s="232">
        <f t="shared" ref="BX86:DA86" si="234">IFERROR(IF(BX$25-$C86&lt;0,0,VLOOKUP((ROUNDDOWN((BX$25-$C86)/365+1,0)),$C$8:$E$16,3,0))*$E82*$D$3,0)</f>
        <v>19.28028693351067</v>
      </c>
      <c r="BY86" s="232">
        <f t="shared" si="234"/>
        <v>19.28028693351067</v>
      </c>
      <c r="BZ86" s="232">
        <f t="shared" si="234"/>
        <v>19.28028693351067</v>
      </c>
      <c r="CA86" s="232">
        <f t="shared" si="234"/>
        <v>17.893032993833977</v>
      </c>
      <c r="CB86" s="232">
        <f t="shared" si="234"/>
        <v>17.893032993833977</v>
      </c>
      <c r="CC86" s="232">
        <f t="shared" si="234"/>
        <v>17.893032993833977</v>
      </c>
      <c r="CD86" s="232">
        <f t="shared" si="234"/>
        <v>17.893032993833977</v>
      </c>
      <c r="CE86" s="232">
        <f t="shared" si="234"/>
        <v>17.893032993833977</v>
      </c>
      <c r="CF86" s="232">
        <f t="shared" si="234"/>
        <v>17.893032993833977</v>
      </c>
      <c r="CG86" s="232">
        <f t="shared" si="234"/>
        <v>17.893032993833977</v>
      </c>
      <c r="CH86" s="232">
        <f t="shared" si="234"/>
        <v>17.893032993833977</v>
      </c>
      <c r="CI86" s="232">
        <f t="shared" si="234"/>
        <v>17.893032993833977</v>
      </c>
      <c r="CJ86" s="232">
        <f t="shared" si="234"/>
        <v>17.893032993833977</v>
      </c>
      <c r="CK86" s="232">
        <f t="shared" si="234"/>
        <v>17.893032993833977</v>
      </c>
      <c r="CL86" s="232">
        <f t="shared" si="234"/>
        <v>17.893032993833977</v>
      </c>
      <c r="CM86" s="232">
        <f t="shared" si="234"/>
        <v>10.219343176803648</v>
      </c>
      <c r="CN86" s="232">
        <f t="shared" si="234"/>
        <v>10.219343176803648</v>
      </c>
      <c r="CO86" s="232">
        <f t="shared" si="234"/>
        <v>10.219343176803648</v>
      </c>
      <c r="CP86" s="232">
        <f t="shared" si="234"/>
        <v>10.219343176803648</v>
      </c>
      <c r="CQ86" s="232">
        <f t="shared" si="234"/>
        <v>10.219343176803648</v>
      </c>
      <c r="CR86" s="232">
        <f t="shared" si="234"/>
        <v>10.219343176803648</v>
      </c>
      <c r="CS86" s="232">
        <f t="shared" si="234"/>
        <v>10.219343176803648</v>
      </c>
      <c r="CT86" s="232">
        <f t="shared" si="234"/>
        <v>10.219343176803648</v>
      </c>
      <c r="CU86" s="232">
        <f t="shared" si="234"/>
        <v>10.219343176803648</v>
      </c>
      <c r="CV86" s="232">
        <f t="shared" si="234"/>
        <v>10.219343176803648</v>
      </c>
      <c r="CW86" s="232">
        <f t="shared" si="234"/>
        <v>10.219343176803648</v>
      </c>
      <c r="CX86" s="232">
        <f t="shared" si="234"/>
        <v>10.219343176803648</v>
      </c>
      <c r="CY86" s="232">
        <f t="shared" si="234"/>
        <v>2.5484787242125768</v>
      </c>
      <c r="CZ86" s="232">
        <f t="shared" si="234"/>
        <v>2.5484787242125768</v>
      </c>
      <c r="DA86" s="232">
        <f t="shared" si="234"/>
        <v>2.5484787242125768</v>
      </c>
      <c r="DD86" s="325">
        <v>0</v>
      </c>
      <c r="DE86" s="151">
        <v>0</v>
      </c>
      <c r="DF86" s="151">
        <v>0</v>
      </c>
      <c r="DG86" s="151">
        <v>0</v>
      </c>
      <c r="DH86" s="151">
        <v>0</v>
      </c>
      <c r="DI86" s="151">
        <v>0</v>
      </c>
      <c r="DJ86" s="151">
        <v>0</v>
      </c>
      <c r="DK86" s="151">
        <v>0</v>
      </c>
      <c r="DL86" s="151">
        <v>0</v>
      </c>
      <c r="DM86" s="151">
        <v>0</v>
      </c>
      <c r="DN86" s="151">
        <v>0</v>
      </c>
      <c r="DO86" s="151">
        <v>0</v>
      </c>
      <c r="DP86" s="151">
        <v>937.11961445783129</v>
      </c>
      <c r="DQ86" s="151">
        <v>937.11961445783129</v>
      </c>
      <c r="DR86" s="151">
        <v>937.11961445783129</v>
      </c>
      <c r="DS86" s="151">
        <v>937.11961445783129</v>
      </c>
      <c r="DT86" s="151">
        <v>937.11961445783129</v>
      </c>
      <c r="DU86" s="151">
        <v>937.11961445783129</v>
      </c>
      <c r="DV86" s="151">
        <v>937.11961445783129</v>
      </c>
      <c r="DW86" s="151">
        <v>937.11961445783129</v>
      </c>
      <c r="DX86" s="151">
        <v>937.11961445783129</v>
      </c>
      <c r="DY86" s="151">
        <v>937.11961445783129</v>
      </c>
      <c r="DZ86" s="151">
        <v>937.11961445783129</v>
      </c>
      <c r="EA86" s="151">
        <v>937.11961445783129</v>
      </c>
      <c r="EB86" s="151">
        <v>948.54790243902437</v>
      </c>
      <c r="EC86" s="151">
        <v>948.54790243902437</v>
      </c>
      <c r="ED86" s="151">
        <v>948.54790243902437</v>
      </c>
      <c r="EE86" s="151">
        <v>948.54790243902437</v>
      </c>
      <c r="EF86" s="151">
        <v>948.54790243902437</v>
      </c>
      <c r="EG86" s="151">
        <v>948.54790243902437</v>
      </c>
      <c r="EH86" s="151">
        <v>948.54790243902437</v>
      </c>
      <c r="EI86" s="151">
        <v>948.54790243902437</v>
      </c>
      <c r="EJ86" s="151">
        <v>948.54790243902437</v>
      </c>
      <c r="EK86" s="151">
        <v>948.54790243902437</v>
      </c>
      <c r="EL86" s="151">
        <v>948.54790243902437</v>
      </c>
      <c r="EM86" s="151">
        <v>948.54790243902437</v>
      </c>
      <c r="EN86" s="326">
        <v>441.19433949579837</v>
      </c>
      <c r="EO86" s="325">
        <f t="shared" si="138"/>
        <v>382.00908458322584</v>
      </c>
      <c r="EP86" s="151">
        <f t="shared" ref="EP86:FU86" si="235">IFERROR(IF(EP$25-$C86&lt;0,0,VLOOKUP((ROUNDDOWN((EP$25-$C86)/365+1,0)),$C$8:$E$16,3,0))*$E82*$D$20,0)</f>
        <v>910.94474016000004</v>
      </c>
      <c r="EQ86" s="151">
        <f t="shared" si="235"/>
        <v>910.94474016000004</v>
      </c>
      <c r="ER86" s="151">
        <f t="shared" si="235"/>
        <v>910.94474016000004</v>
      </c>
      <c r="ES86" s="151">
        <f t="shared" si="235"/>
        <v>910.94474016000004</v>
      </c>
      <c r="ET86" s="151">
        <f t="shared" si="235"/>
        <v>910.94474016000004</v>
      </c>
      <c r="EU86" s="151">
        <f t="shared" si="235"/>
        <v>910.94474016000004</v>
      </c>
      <c r="EV86" s="151">
        <f t="shared" si="235"/>
        <v>910.94474016000004</v>
      </c>
      <c r="EW86" s="151">
        <f t="shared" si="235"/>
        <v>910.94474016000004</v>
      </c>
      <c r="EX86" s="151">
        <f t="shared" si="235"/>
        <v>910.94474016000004</v>
      </c>
      <c r="EY86" s="151">
        <f t="shared" si="235"/>
        <v>910.94474016000004</v>
      </c>
      <c r="EZ86" s="151">
        <f t="shared" si="235"/>
        <v>910.94474016000004</v>
      </c>
      <c r="FA86" s="151">
        <f t="shared" si="235"/>
        <v>617.0985475199999</v>
      </c>
      <c r="FB86" s="151">
        <f t="shared" si="235"/>
        <v>617.0985475199999</v>
      </c>
      <c r="FC86" s="151">
        <f t="shared" si="235"/>
        <v>617.0985475199999</v>
      </c>
      <c r="FD86" s="151">
        <f t="shared" si="235"/>
        <v>617.0985475199999</v>
      </c>
      <c r="FE86" s="151">
        <f t="shared" si="235"/>
        <v>617.0985475199999</v>
      </c>
      <c r="FF86" s="151">
        <f t="shared" si="235"/>
        <v>617.0985475199999</v>
      </c>
      <c r="FG86" s="151">
        <f t="shared" si="235"/>
        <v>617.0985475199999</v>
      </c>
      <c r="FH86" s="151">
        <f t="shared" si="235"/>
        <v>617.0985475199999</v>
      </c>
      <c r="FI86" s="151">
        <f t="shared" si="235"/>
        <v>617.0985475199999</v>
      </c>
      <c r="FJ86" s="151">
        <f t="shared" si="235"/>
        <v>617.0985475199999</v>
      </c>
      <c r="FK86" s="151">
        <f t="shared" si="235"/>
        <v>617.0985475199999</v>
      </c>
      <c r="FL86" s="151">
        <f t="shared" si="235"/>
        <v>617.0985475199999</v>
      </c>
      <c r="FM86" s="210">
        <f t="shared" si="235"/>
        <v>735.04634111999997</v>
      </c>
      <c r="FN86" s="151">
        <f t="shared" si="235"/>
        <v>735.04634111999997</v>
      </c>
      <c r="FO86" s="151">
        <f t="shared" si="235"/>
        <v>735.04634111999997</v>
      </c>
      <c r="FP86" s="151">
        <f t="shared" si="235"/>
        <v>735.04634111999997</v>
      </c>
      <c r="FQ86" s="151">
        <f t="shared" si="235"/>
        <v>735.04634111999997</v>
      </c>
      <c r="FR86" s="151">
        <f t="shared" si="235"/>
        <v>735.04634111999997</v>
      </c>
      <c r="FS86" s="151">
        <f t="shared" si="235"/>
        <v>735.04634111999997</v>
      </c>
      <c r="FT86" s="151">
        <f t="shared" si="235"/>
        <v>735.04634111999997</v>
      </c>
      <c r="FU86" s="151">
        <f t="shared" si="235"/>
        <v>735.04634111999997</v>
      </c>
      <c r="FV86" s="151">
        <f t="shared" ref="FV86:GY86" si="236">IFERROR(IF(FV$25-$C86&lt;0,0,VLOOKUP((ROUNDDOWN((FV$25-$C86)/365+1,0)),$C$8:$E$16,3,0))*$E82*$D$20,0)</f>
        <v>735.04634111999997</v>
      </c>
      <c r="FW86" s="151">
        <f t="shared" si="236"/>
        <v>735.04634111999997</v>
      </c>
      <c r="FX86" s="151">
        <f t="shared" si="236"/>
        <v>735.04634111999997</v>
      </c>
      <c r="FY86" s="151">
        <f t="shared" si="236"/>
        <v>682.15833503999988</v>
      </c>
      <c r="FZ86" s="151">
        <f t="shared" si="236"/>
        <v>682.15833503999988</v>
      </c>
      <c r="GA86" s="151">
        <f t="shared" si="236"/>
        <v>682.15833503999988</v>
      </c>
      <c r="GB86" s="151">
        <f t="shared" si="236"/>
        <v>682.15833503999988</v>
      </c>
      <c r="GC86" s="151">
        <f t="shared" si="236"/>
        <v>682.15833503999988</v>
      </c>
      <c r="GD86" s="151">
        <f t="shared" si="236"/>
        <v>682.15833503999988</v>
      </c>
      <c r="GE86" s="151">
        <f t="shared" si="236"/>
        <v>682.15833503999988</v>
      </c>
      <c r="GF86" s="151">
        <f t="shared" si="236"/>
        <v>682.15833503999988</v>
      </c>
      <c r="GG86" s="151">
        <f t="shared" si="236"/>
        <v>682.15833503999988</v>
      </c>
      <c r="GH86" s="151">
        <f t="shared" si="236"/>
        <v>682.15833503999988</v>
      </c>
      <c r="GI86" s="151">
        <f t="shared" si="236"/>
        <v>682.15833503999988</v>
      </c>
      <c r="GJ86" s="151">
        <f t="shared" si="236"/>
        <v>682.15833503999988</v>
      </c>
      <c r="GK86" s="151">
        <f t="shared" si="236"/>
        <v>389.60472096000001</v>
      </c>
      <c r="GL86" s="307">
        <f t="shared" si="236"/>
        <v>389.60472096000001</v>
      </c>
      <c r="GM86" s="151">
        <f t="shared" si="236"/>
        <v>389.60472096000001</v>
      </c>
      <c r="GN86" s="151">
        <f t="shared" si="236"/>
        <v>389.60472096000001</v>
      </c>
      <c r="GO86" s="151">
        <f t="shared" si="236"/>
        <v>389.60472096000001</v>
      </c>
      <c r="GP86" s="151">
        <f t="shared" si="236"/>
        <v>389.60472096000001</v>
      </c>
      <c r="GQ86" s="151">
        <f t="shared" si="236"/>
        <v>389.60472096000001</v>
      </c>
      <c r="GR86" s="151">
        <f t="shared" si="236"/>
        <v>389.60472096000001</v>
      </c>
      <c r="GS86" s="151">
        <f t="shared" si="236"/>
        <v>389.60472096000001</v>
      </c>
      <c r="GT86" s="151">
        <f t="shared" si="236"/>
        <v>389.60472096000001</v>
      </c>
      <c r="GU86" s="151">
        <f t="shared" si="236"/>
        <v>389.60472096000001</v>
      </c>
      <c r="GV86" s="151">
        <f t="shared" si="236"/>
        <v>389.60472096000001</v>
      </c>
      <c r="GW86" s="151">
        <f t="shared" si="236"/>
        <v>97.158821759999995</v>
      </c>
      <c r="GX86" s="151">
        <f t="shared" si="236"/>
        <v>97.158821759999995</v>
      </c>
      <c r="GY86" s="151">
        <f t="shared" si="236"/>
        <v>97.158821759999995</v>
      </c>
    </row>
    <row r="87" spans="2:207" x14ac:dyDescent="0.25">
      <c r="B87" s="143"/>
      <c r="C87" s="144">
        <v>42736</v>
      </c>
      <c r="D87" s="144">
        <f t="shared" si="2"/>
        <v>42766</v>
      </c>
      <c r="E87" s="145">
        <v>1491</v>
      </c>
      <c r="F87" s="174">
        <v>0</v>
      </c>
      <c r="G87" s="151">
        <v>0</v>
      </c>
      <c r="H87" s="151">
        <v>0</v>
      </c>
      <c r="I87" s="151">
        <v>0</v>
      </c>
      <c r="J87" s="151">
        <v>0</v>
      </c>
      <c r="K87" s="151">
        <v>0</v>
      </c>
      <c r="L87" s="151">
        <v>0</v>
      </c>
      <c r="M87" s="151">
        <v>0</v>
      </c>
      <c r="N87" s="151">
        <v>0</v>
      </c>
      <c r="O87" s="151">
        <v>0</v>
      </c>
      <c r="P87" s="151">
        <v>0</v>
      </c>
      <c r="Q87" s="151">
        <v>0</v>
      </c>
      <c r="R87" s="151">
        <v>0</v>
      </c>
      <c r="S87" s="151">
        <v>44.506884048934296</v>
      </c>
      <c r="T87" s="151">
        <v>44.506884048934296</v>
      </c>
      <c r="U87" s="151">
        <v>44.506884048934296</v>
      </c>
      <c r="V87" s="151">
        <v>44.506884048934296</v>
      </c>
      <c r="W87" s="151">
        <v>44.506884048934296</v>
      </c>
      <c r="X87" s="151">
        <v>44.506884048934296</v>
      </c>
      <c r="Y87" s="151">
        <v>44.506884048934296</v>
      </c>
      <c r="Z87" s="151">
        <v>44.506884048934296</v>
      </c>
      <c r="AA87" s="151">
        <v>44.506884048934296</v>
      </c>
      <c r="AB87" s="151">
        <v>44.506884048934296</v>
      </c>
      <c r="AC87" s="151">
        <v>44.506884048934296</v>
      </c>
      <c r="AD87" s="151">
        <v>44.506884048934296</v>
      </c>
      <c r="AE87" s="151">
        <v>45.049650927579833</v>
      </c>
      <c r="AF87" s="151">
        <v>45.049650927579833</v>
      </c>
      <c r="AG87" s="151">
        <v>45.049650927579833</v>
      </c>
      <c r="AH87" s="151">
        <v>45.049650927579833</v>
      </c>
      <c r="AI87" s="151">
        <v>45.049650927579833</v>
      </c>
      <c r="AJ87" s="151">
        <v>45.049650927579833</v>
      </c>
      <c r="AK87" s="151">
        <v>45.049650927579833</v>
      </c>
      <c r="AL87" s="151">
        <v>45.049650927579833</v>
      </c>
      <c r="AM87" s="151">
        <v>45.049650927579833</v>
      </c>
      <c r="AN87" s="151">
        <v>45.049650927579833</v>
      </c>
      <c r="AO87" s="210">
        <v>45.049650927579833</v>
      </c>
      <c r="AP87" s="262">
        <v>26.157861828917323</v>
      </c>
      <c r="AQ87" s="268">
        <f t="shared" si="135"/>
        <v>22.943905884305209</v>
      </c>
      <c r="AR87" s="265">
        <f t="shared" ref="AR87:BW87" si="237">IFERROR(IF(AR$25-$C87&lt;0,0,VLOOKUP((ROUNDDOWN((AR$25-$C87)/365+1,0)),$C$8:$E$16,3,0))*$E83*$D$3,0)</f>
        <v>46.67635330429075</v>
      </c>
      <c r="AS87" s="265">
        <f t="shared" si="237"/>
        <v>46.67635330429075</v>
      </c>
      <c r="AT87" s="265">
        <f t="shared" si="237"/>
        <v>46.67635330429075</v>
      </c>
      <c r="AU87" s="265">
        <f t="shared" si="237"/>
        <v>46.67635330429075</v>
      </c>
      <c r="AV87" s="265">
        <f t="shared" si="237"/>
        <v>46.67635330429075</v>
      </c>
      <c r="AW87" s="265">
        <f t="shared" si="237"/>
        <v>46.67635330429075</v>
      </c>
      <c r="AX87" s="265">
        <f t="shared" si="237"/>
        <v>46.67635330429075</v>
      </c>
      <c r="AY87" s="265">
        <f t="shared" si="237"/>
        <v>46.67635330429075</v>
      </c>
      <c r="AZ87" s="265">
        <f t="shared" si="237"/>
        <v>46.67635330429075</v>
      </c>
      <c r="BA87" s="265">
        <f t="shared" si="237"/>
        <v>46.67635330429075</v>
      </c>
      <c r="BB87" s="265">
        <f t="shared" si="237"/>
        <v>46.67635330429075</v>
      </c>
      <c r="BC87" s="265">
        <f t="shared" si="237"/>
        <v>46.67635330429075</v>
      </c>
      <c r="BD87" s="265">
        <f t="shared" si="237"/>
        <v>31.619821222689094</v>
      </c>
      <c r="BE87" s="265">
        <f t="shared" si="237"/>
        <v>31.619821222689094</v>
      </c>
      <c r="BF87" s="265">
        <f t="shared" si="237"/>
        <v>31.619821222689094</v>
      </c>
      <c r="BG87" s="265">
        <f t="shared" si="237"/>
        <v>31.619821222689094</v>
      </c>
      <c r="BH87" s="265">
        <f t="shared" si="237"/>
        <v>31.619821222689094</v>
      </c>
      <c r="BI87" s="265">
        <f t="shared" si="237"/>
        <v>31.619821222689094</v>
      </c>
      <c r="BJ87" s="265">
        <f t="shared" si="237"/>
        <v>31.619821222689094</v>
      </c>
      <c r="BK87" s="265">
        <f t="shared" si="237"/>
        <v>31.619821222689094</v>
      </c>
      <c r="BL87" s="265">
        <f t="shared" si="237"/>
        <v>31.619821222689094</v>
      </c>
      <c r="BM87" s="265">
        <f t="shared" si="237"/>
        <v>31.619821222689094</v>
      </c>
      <c r="BN87" s="265">
        <f t="shared" si="237"/>
        <v>31.619821222689094</v>
      </c>
      <c r="BO87" s="269">
        <f t="shared" si="51"/>
        <v>18.359896193819473</v>
      </c>
      <c r="BP87" s="232">
        <f t="shared" si="237"/>
        <v>37.663407230516732</v>
      </c>
      <c r="BQ87" s="232">
        <f t="shared" si="237"/>
        <v>37.663407230516732</v>
      </c>
      <c r="BR87" s="232">
        <f t="shared" si="237"/>
        <v>37.663407230516732</v>
      </c>
      <c r="BS87" s="232">
        <f t="shared" si="237"/>
        <v>37.663407230516732</v>
      </c>
      <c r="BT87" s="232">
        <f t="shared" si="237"/>
        <v>37.663407230516732</v>
      </c>
      <c r="BU87" s="232">
        <f t="shared" si="237"/>
        <v>37.663407230516732</v>
      </c>
      <c r="BV87" s="232">
        <f t="shared" si="237"/>
        <v>37.663407230516732</v>
      </c>
      <c r="BW87" s="232">
        <f t="shared" si="237"/>
        <v>37.663407230516732</v>
      </c>
      <c r="BX87" s="232">
        <f t="shared" ref="BX87:DA87" si="238">IFERROR(IF(BX$25-$C87&lt;0,0,VLOOKUP((ROUNDDOWN((BX$25-$C87)/365+1,0)),$C$8:$E$16,3,0))*$E83*$D$3,0)</f>
        <v>37.663407230516732</v>
      </c>
      <c r="BY87" s="232">
        <f t="shared" si="238"/>
        <v>37.663407230516732</v>
      </c>
      <c r="BZ87" s="232">
        <f t="shared" si="238"/>
        <v>37.663407230516732</v>
      </c>
      <c r="CA87" s="232">
        <f t="shared" si="238"/>
        <v>37.663407230516732</v>
      </c>
      <c r="CB87" s="232">
        <f t="shared" si="238"/>
        <v>34.95345222609356</v>
      </c>
      <c r="CC87" s="232">
        <f t="shared" si="238"/>
        <v>34.95345222609356</v>
      </c>
      <c r="CD87" s="232">
        <f t="shared" si="238"/>
        <v>34.95345222609356</v>
      </c>
      <c r="CE87" s="232">
        <f t="shared" si="238"/>
        <v>34.95345222609356</v>
      </c>
      <c r="CF87" s="232">
        <f t="shared" si="238"/>
        <v>34.95345222609356</v>
      </c>
      <c r="CG87" s="232">
        <f t="shared" si="238"/>
        <v>34.95345222609356</v>
      </c>
      <c r="CH87" s="232">
        <f t="shared" si="238"/>
        <v>34.95345222609356</v>
      </c>
      <c r="CI87" s="232">
        <f t="shared" si="238"/>
        <v>34.95345222609356</v>
      </c>
      <c r="CJ87" s="232">
        <f t="shared" si="238"/>
        <v>34.95345222609356</v>
      </c>
      <c r="CK87" s="232">
        <f t="shared" si="238"/>
        <v>34.95345222609356</v>
      </c>
      <c r="CL87" s="232">
        <f t="shared" si="238"/>
        <v>34.95345222609356</v>
      </c>
      <c r="CM87" s="232">
        <f t="shared" si="238"/>
        <v>34.95345222609356</v>
      </c>
      <c r="CN87" s="232">
        <f t="shared" si="238"/>
        <v>19.963151224029755</v>
      </c>
      <c r="CO87" s="232">
        <f t="shared" si="238"/>
        <v>19.963151224029755</v>
      </c>
      <c r="CP87" s="232">
        <f t="shared" si="238"/>
        <v>19.963151224029755</v>
      </c>
      <c r="CQ87" s="232">
        <f t="shared" si="238"/>
        <v>19.963151224029755</v>
      </c>
      <c r="CR87" s="232">
        <f t="shared" si="238"/>
        <v>19.963151224029755</v>
      </c>
      <c r="CS87" s="232">
        <f t="shared" si="238"/>
        <v>19.963151224029755</v>
      </c>
      <c r="CT87" s="232">
        <f t="shared" si="238"/>
        <v>19.963151224029755</v>
      </c>
      <c r="CU87" s="232">
        <f t="shared" si="238"/>
        <v>19.963151224029755</v>
      </c>
      <c r="CV87" s="232">
        <f t="shared" si="238"/>
        <v>19.963151224029755</v>
      </c>
      <c r="CW87" s="232">
        <f t="shared" si="238"/>
        <v>19.963151224029755</v>
      </c>
      <c r="CX87" s="232">
        <f t="shared" si="238"/>
        <v>19.963151224029755</v>
      </c>
      <c r="CY87" s="232">
        <f t="shared" si="238"/>
        <v>19.963151224029755</v>
      </c>
      <c r="CZ87" s="232">
        <f t="shared" si="238"/>
        <v>4.978369478594094</v>
      </c>
      <c r="DA87" s="232">
        <f t="shared" si="238"/>
        <v>4.978369478594094</v>
      </c>
      <c r="DD87" s="325">
        <v>0</v>
      </c>
      <c r="DE87" s="151">
        <v>0</v>
      </c>
      <c r="DF87" s="151">
        <v>0</v>
      </c>
      <c r="DG87" s="151">
        <v>0</v>
      </c>
      <c r="DH87" s="151">
        <v>0</v>
      </c>
      <c r="DI87" s="151">
        <v>0</v>
      </c>
      <c r="DJ87" s="151">
        <v>0</v>
      </c>
      <c r="DK87" s="151">
        <v>0</v>
      </c>
      <c r="DL87" s="151">
        <v>0</v>
      </c>
      <c r="DM87" s="151">
        <v>0</v>
      </c>
      <c r="DN87" s="151">
        <v>0</v>
      </c>
      <c r="DO87" s="151">
        <v>0</v>
      </c>
      <c r="DP87" s="151">
        <v>0</v>
      </c>
      <c r="DQ87" s="151">
        <v>1830.6323855421685</v>
      </c>
      <c r="DR87" s="151">
        <v>1830.6323855421685</v>
      </c>
      <c r="DS87" s="151">
        <v>1830.6323855421685</v>
      </c>
      <c r="DT87" s="151">
        <v>1830.6323855421685</v>
      </c>
      <c r="DU87" s="151">
        <v>1830.6323855421685</v>
      </c>
      <c r="DV87" s="151">
        <v>1830.6323855421685</v>
      </c>
      <c r="DW87" s="151">
        <v>1830.6323855421685</v>
      </c>
      <c r="DX87" s="151">
        <v>1830.6323855421685</v>
      </c>
      <c r="DY87" s="151">
        <v>1830.6323855421685</v>
      </c>
      <c r="DZ87" s="151">
        <v>1830.6323855421685</v>
      </c>
      <c r="EA87" s="151">
        <v>1830.6323855421685</v>
      </c>
      <c r="EB87" s="151">
        <v>1830.6323855421685</v>
      </c>
      <c r="EC87" s="151">
        <v>1852.957170731707</v>
      </c>
      <c r="ED87" s="151">
        <v>1852.957170731707</v>
      </c>
      <c r="EE87" s="151">
        <v>1852.957170731707</v>
      </c>
      <c r="EF87" s="151">
        <v>1852.957170731707</v>
      </c>
      <c r="EG87" s="151">
        <v>1852.957170731707</v>
      </c>
      <c r="EH87" s="151">
        <v>1852.957170731707</v>
      </c>
      <c r="EI87" s="151">
        <v>1852.957170731707</v>
      </c>
      <c r="EJ87" s="151">
        <v>1852.957170731707</v>
      </c>
      <c r="EK87" s="151">
        <v>1852.957170731707</v>
      </c>
      <c r="EL87" s="151">
        <v>1852.957170731707</v>
      </c>
      <c r="EM87" s="151">
        <v>1852.957170731707</v>
      </c>
      <c r="EN87" s="326">
        <v>1075.9106152635718</v>
      </c>
      <c r="EO87" s="325">
        <f t="shared" si="138"/>
        <v>874.71903968129038</v>
      </c>
      <c r="EP87" s="151">
        <f t="shared" ref="EP87:FU87" si="239">IFERROR(IF(EP$25-$C87&lt;0,0,VLOOKUP((ROUNDDOWN((EP$25-$C87)/365+1,0)),$C$8:$E$16,3,0))*$E83*$D$20,0)</f>
        <v>1779.5006283600001</v>
      </c>
      <c r="EQ87" s="151">
        <f t="shared" si="239"/>
        <v>1779.5006283600001</v>
      </c>
      <c r="ER87" s="151">
        <f t="shared" si="239"/>
        <v>1779.5006283600001</v>
      </c>
      <c r="ES87" s="151">
        <f t="shared" si="239"/>
        <v>1779.5006283600001</v>
      </c>
      <c r="ET87" s="151">
        <f t="shared" si="239"/>
        <v>1779.5006283600001</v>
      </c>
      <c r="EU87" s="151">
        <f t="shared" si="239"/>
        <v>1779.5006283600001</v>
      </c>
      <c r="EV87" s="151">
        <f t="shared" si="239"/>
        <v>1779.5006283600001</v>
      </c>
      <c r="EW87" s="151">
        <f t="shared" si="239"/>
        <v>1779.5006283600001</v>
      </c>
      <c r="EX87" s="151">
        <f t="shared" si="239"/>
        <v>1779.5006283600001</v>
      </c>
      <c r="EY87" s="151">
        <f t="shared" si="239"/>
        <v>1779.5006283600001</v>
      </c>
      <c r="EZ87" s="151">
        <f t="shared" si="239"/>
        <v>1779.5006283600001</v>
      </c>
      <c r="FA87" s="151">
        <f t="shared" si="239"/>
        <v>1779.5006283600001</v>
      </c>
      <c r="FB87" s="151">
        <f t="shared" si="239"/>
        <v>1205.48174292</v>
      </c>
      <c r="FC87" s="151">
        <f t="shared" si="239"/>
        <v>1205.48174292</v>
      </c>
      <c r="FD87" s="151">
        <f t="shared" si="239"/>
        <v>1205.48174292</v>
      </c>
      <c r="FE87" s="151">
        <f t="shared" si="239"/>
        <v>1205.48174292</v>
      </c>
      <c r="FF87" s="151">
        <f t="shared" si="239"/>
        <v>1205.48174292</v>
      </c>
      <c r="FG87" s="151">
        <f t="shared" si="239"/>
        <v>1205.48174292</v>
      </c>
      <c r="FH87" s="151">
        <f t="shared" si="239"/>
        <v>1205.48174292</v>
      </c>
      <c r="FI87" s="151">
        <f t="shared" si="239"/>
        <v>1205.48174292</v>
      </c>
      <c r="FJ87" s="151">
        <f t="shared" si="239"/>
        <v>1205.48174292</v>
      </c>
      <c r="FK87" s="151">
        <f t="shared" si="239"/>
        <v>1205.48174292</v>
      </c>
      <c r="FL87" s="151">
        <f t="shared" si="239"/>
        <v>1205.48174292</v>
      </c>
      <c r="FM87" s="210">
        <f t="shared" si="239"/>
        <v>1205.48174292</v>
      </c>
      <c r="FN87" s="151">
        <f t="shared" si="239"/>
        <v>1435.88888352</v>
      </c>
      <c r="FO87" s="151">
        <f t="shared" si="239"/>
        <v>1435.88888352</v>
      </c>
      <c r="FP87" s="151">
        <f t="shared" si="239"/>
        <v>1435.88888352</v>
      </c>
      <c r="FQ87" s="151">
        <f t="shared" si="239"/>
        <v>1435.88888352</v>
      </c>
      <c r="FR87" s="151">
        <f t="shared" si="239"/>
        <v>1435.88888352</v>
      </c>
      <c r="FS87" s="151">
        <f t="shared" si="239"/>
        <v>1435.88888352</v>
      </c>
      <c r="FT87" s="151">
        <f t="shared" si="239"/>
        <v>1435.88888352</v>
      </c>
      <c r="FU87" s="151">
        <f t="shared" si="239"/>
        <v>1435.88888352</v>
      </c>
      <c r="FV87" s="151">
        <f t="shared" ref="FV87:GY87" si="240">IFERROR(IF(FV$25-$C87&lt;0,0,VLOOKUP((ROUNDDOWN((FV$25-$C87)/365+1,0)),$C$8:$E$16,3,0))*$E83*$D$20,0)</f>
        <v>1435.88888352</v>
      </c>
      <c r="FW87" s="151">
        <f t="shared" si="240"/>
        <v>1435.88888352</v>
      </c>
      <c r="FX87" s="151">
        <f t="shared" si="240"/>
        <v>1435.88888352</v>
      </c>
      <c r="FY87" s="151">
        <f t="shared" si="240"/>
        <v>1435.88888352</v>
      </c>
      <c r="FZ87" s="151">
        <f t="shared" si="240"/>
        <v>1332.5739008399999</v>
      </c>
      <c r="GA87" s="151">
        <f t="shared" si="240"/>
        <v>1332.5739008399999</v>
      </c>
      <c r="GB87" s="151">
        <f t="shared" si="240"/>
        <v>1332.5739008399999</v>
      </c>
      <c r="GC87" s="151">
        <f t="shared" si="240"/>
        <v>1332.5739008399999</v>
      </c>
      <c r="GD87" s="151">
        <f t="shared" si="240"/>
        <v>1332.5739008399999</v>
      </c>
      <c r="GE87" s="151">
        <f t="shared" si="240"/>
        <v>1332.5739008399999</v>
      </c>
      <c r="GF87" s="151">
        <f t="shared" si="240"/>
        <v>1332.5739008399999</v>
      </c>
      <c r="GG87" s="151">
        <f t="shared" si="240"/>
        <v>1332.5739008399999</v>
      </c>
      <c r="GH87" s="151">
        <f t="shared" si="240"/>
        <v>1332.5739008399999</v>
      </c>
      <c r="GI87" s="151">
        <f t="shared" si="240"/>
        <v>1332.5739008399999</v>
      </c>
      <c r="GJ87" s="151">
        <f t="shared" si="240"/>
        <v>1332.5739008399999</v>
      </c>
      <c r="GK87" s="151">
        <f t="shared" si="240"/>
        <v>1332.5739008399999</v>
      </c>
      <c r="GL87" s="307">
        <f t="shared" si="240"/>
        <v>761.0800251600001</v>
      </c>
      <c r="GM87" s="151">
        <f t="shared" si="240"/>
        <v>761.0800251600001</v>
      </c>
      <c r="GN87" s="151">
        <f t="shared" si="240"/>
        <v>761.0800251600001</v>
      </c>
      <c r="GO87" s="151">
        <f t="shared" si="240"/>
        <v>761.0800251600001</v>
      </c>
      <c r="GP87" s="151">
        <f t="shared" si="240"/>
        <v>761.0800251600001</v>
      </c>
      <c r="GQ87" s="151">
        <f t="shared" si="240"/>
        <v>761.0800251600001</v>
      </c>
      <c r="GR87" s="151">
        <f t="shared" si="240"/>
        <v>761.0800251600001</v>
      </c>
      <c r="GS87" s="151">
        <f t="shared" si="240"/>
        <v>761.0800251600001</v>
      </c>
      <c r="GT87" s="151">
        <f t="shared" si="240"/>
        <v>761.0800251600001</v>
      </c>
      <c r="GU87" s="151">
        <f t="shared" si="240"/>
        <v>761.0800251600001</v>
      </c>
      <c r="GV87" s="151">
        <f t="shared" si="240"/>
        <v>761.0800251600001</v>
      </c>
      <c r="GW87" s="151">
        <f t="shared" si="240"/>
        <v>761.0800251600001</v>
      </c>
      <c r="GX87" s="151">
        <f t="shared" si="240"/>
        <v>189.79656696000001</v>
      </c>
      <c r="GY87" s="151">
        <f t="shared" si="240"/>
        <v>189.79656696000001</v>
      </c>
    </row>
    <row r="88" spans="2:207" x14ac:dyDescent="0.25">
      <c r="B88" s="143"/>
      <c r="C88" s="144">
        <v>42767</v>
      </c>
      <c r="D88" s="144">
        <f t="shared" si="2"/>
        <v>42794</v>
      </c>
      <c r="E88" s="145">
        <v>265</v>
      </c>
      <c r="F88" s="174">
        <v>0</v>
      </c>
      <c r="G88" s="151">
        <v>0</v>
      </c>
      <c r="H88" s="151">
        <v>0</v>
      </c>
      <c r="I88" s="151">
        <v>0</v>
      </c>
      <c r="J88" s="151">
        <v>0</v>
      </c>
      <c r="K88" s="151">
        <v>0</v>
      </c>
      <c r="L88" s="151">
        <v>0</v>
      </c>
      <c r="M88" s="151">
        <v>0</v>
      </c>
      <c r="N88" s="151">
        <v>0</v>
      </c>
      <c r="O88" s="151">
        <v>0</v>
      </c>
      <c r="P88" s="151">
        <v>0</v>
      </c>
      <c r="Q88" s="151">
        <v>0</v>
      </c>
      <c r="R88" s="151">
        <v>0</v>
      </c>
      <c r="S88" s="151">
        <v>0</v>
      </c>
      <c r="T88" s="151">
        <v>17.815226356813028</v>
      </c>
      <c r="U88" s="151">
        <v>17.815226356813028</v>
      </c>
      <c r="V88" s="151">
        <v>17.815226356813028</v>
      </c>
      <c r="W88" s="151">
        <v>17.815226356813028</v>
      </c>
      <c r="X88" s="151">
        <v>17.815226356813028</v>
      </c>
      <c r="Y88" s="151">
        <v>17.815226356813028</v>
      </c>
      <c r="Z88" s="151">
        <v>17.815226356813028</v>
      </c>
      <c r="AA88" s="151">
        <v>17.815226356813028</v>
      </c>
      <c r="AB88" s="151">
        <v>17.815226356813028</v>
      </c>
      <c r="AC88" s="151">
        <v>17.815226356813028</v>
      </c>
      <c r="AD88" s="151">
        <v>17.815226356813028</v>
      </c>
      <c r="AE88" s="151">
        <v>17.815226356813028</v>
      </c>
      <c r="AF88" s="151">
        <v>18.032485214822945</v>
      </c>
      <c r="AG88" s="151">
        <v>18.032485214822945</v>
      </c>
      <c r="AH88" s="151">
        <v>18.032485214822945</v>
      </c>
      <c r="AI88" s="151">
        <v>18.032485214822945</v>
      </c>
      <c r="AJ88" s="151">
        <v>18.032485214822945</v>
      </c>
      <c r="AK88" s="151">
        <v>18.032485214822945</v>
      </c>
      <c r="AL88" s="151">
        <v>18.032485214822945</v>
      </c>
      <c r="AM88" s="151">
        <v>18.032485214822945</v>
      </c>
      <c r="AN88" s="151">
        <v>18.032485214822945</v>
      </c>
      <c r="AO88" s="210">
        <v>18.032485214822945</v>
      </c>
      <c r="AP88" s="262">
        <v>10.470475286026225</v>
      </c>
      <c r="AQ88" s="268">
        <f t="shared" si="135"/>
        <v>9.1839922199203947</v>
      </c>
      <c r="AR88" s="265">
        <f t="shared" ref="AR88:BW88" si="241">IFERROR(IF(AR$25-$C88&lt;0,0,VLOOKUP((ROUNDDOWN((AR$25-$C88)/365+1,0)),$C$8:$E$16,3,0))*$E84*$D$3,0)</f>
        <v>21.90028913981017</v>
      </c>
      <c r="AS88" s="265">
        <f t="shared" si="241"/>
        <v>18.683622037261639</v>
      </c>
      <c r="AT88" s="265">
        <f t="shared" si="241"/>
        <v>18.683622037261639</v>
      </c>
      <c r="AU88" s="265">
        <f t="shared" si="241"/>
        <v>18.683622037261639</v>
      </c>
      <c r="AV88" s="265">
        <f t="shared" si="241"/>
        <v>18.683622037261639</v>
      </c>
      <c r="AW88" s="265">
        <f t="shared" si="241"/>
        <v>18.683622037261639</v>
      </c>
      <c r="AX88" s="265">
        <f t="shared" si="241"/>
        <v>18.683622037261639</v>
      </c>
      <c r="AY88" s="265">
        <f t="shared" si="241"/>
        <v>18.683622037261639</v>
      </c>
      <c r="AZ88" s="265">
        <f t="shared" si="241"/>
        <v>18.683622037261639</v>
      </c>
      <c r="BA88" s="265">
        <f t="shared" si="241"/>
        <v>18.683622037261639</v>
      </c>
      <c r="BB88" s="265">
        <f t="shared" si="241"/>
        <v>18.683622037261639</v>
      </c>
      <c r="BC88" s="265">
        <f t="shared" si="241"/>
        <v>18.683622037261639</v>
      </c>
      <c r="BD88" s="265">
        <f t="shared" si="241"/>
        <v>18.683622037261639</v>
      </c>
      <c r="BE88" s="265">
        <f t="shared" si="241"/>
        <v>12.656789718750375</v>
      </c>
      <c r="BF88" s="265">
        <f t="shared" si="241"/>
        <v>12.656789718750375</v>
      </c>
      <c r="BG88" s="265">
        <f t="shared" si="241"/>
        <v>12.656789718750375</v>
      </c>
      <c r="BH88" s="265">
        <f t="shared" si="241"/>
        <v>12.656789718750375</v>
      </c>
      <c r="BI88" s="265">
        <f t="shared" si="241"/>
        <v>12.656789718750375</v>
      </c>
      <c r="BJ88" s="265">
        <f t="shared" si="241"/>
        <v>12.656789718750375</v>
      </c>
      <c r="BK88" s="265">
        <f t="shared" si="241"/>
        <v>12.656789718750375</v>
      </c>
      <c r="BL88" s="265">
        <f t="shared" si="241"/>
        <v>12.656789718750375</v>
      </c>
      <c r="BM88" s="265">
        <f t="shared" si="241"/>
        <v>12.656789718750375</v>
      </c>
      <c r="BN88" s="265">
        <f t="shared" si="241"/>
        <v>12.656789718750375</v>
      </c>
      <c r="BO88" s="269">
        <f t="shared" si="51"/>
        <v>7.3491037076615076</v>
      </c>
      <c r="BP88" s="232">
        <f t="shared" si="241"/>
        <v>12.656789718750375</v>
      </c>
      <c r="BQ88" s="232">
        <f t="shared" si="241"/>
        <v>15.075917793812632</v>
      </c>
      <c r="BR88" s="232">
        <f t="shared" si="241"/>
        <v>15.075917793812632</v>
      </c>
      <c r="BS88" s="232">
        <f t="shared" si="241"/>
        <v>15.075917793812632</v>
      </c>
      <c r="BT88" s="232">
        <f t="shared" si="241"/>
        <v>15.075917793812632</v>
      </c>
      <c r="BU88" s="232">
        <f t="shared" si="241"/>
        <v>15.075917793812632</v>
      </c>
      <c r="BV88" s="232">
        <f t="shared" si="241"/>
        <v>15.075917793812632</v>
      </c>
      <c r="BW88" s="232">
        <f t="shared" si="241"/>
        <v>15.075917793812632</v>
      </c>
      <c r="BX88" s="232">
        <f t="shared" ref="BX88:DA88" si="242">IFERROR(IF(BX$25-$C88&lt;0,0,VLOOKUP((ROUNDDOWN((BX$25-$C88)/365+1,0)),$C$8:$E$16,3,0))*$E84*$D$3,0)</f>
        <v>15.075917793812632</v>
      </c>
      <c r="BY88" s="232">
        <f t="shared" si="242"/>
        <v>15.075917793812632</v>
      </c>
      <c r="BZ88" s="232">
        <f t="shared" si="242"/>
        <v>15.075917793812632</v>
      </c>
      <c r="CA88" s="232">
        <f t="shared" si="242"/>
        <v>15.075917793812632</v>
      </c>
      <c r="CB88" s="232">
        <f t="shared" si="242"/>
        <v>15.075917793812632</v>
      </c>
      <c r="CC88" s="232">
        <f t="shared" si="242"/>
        <v>13.99117634645595</v>
      </c>
      <c r="CD88" s="232">
        <f t="shared" si="242"/>
        <v>13.99117634645595</v>
      </c>
      <c r="CE88" s="232">
        <f t="shared" si="242"/>
        <v>13.99117634645595</v>
      </c>
      <c r="CF88" s="232">
        <f t="shared" si="242"/>
        <v>13.99117634645595</v>
      </c>
      <c r="CG88" s="232">
        <f t="shared" si="242"/>
        <v>13.99117634645595</v>
      </c>
      <c r="CH88" s="232">
        <f t="shared" si="242"/>
        <v>13.99117634645595</v>
      </c>
      <c r="CI88" s="232">
        <f t="shared" si="242"/>
        <v>13.99117634645595</v>
      </c>
      <c r="CJ88" s="232">
        <f t="shared" si="242"/>
        <v>13.99117634645595</v>
      </c>
      <c r="CK88" s="232">
        <f t="shared" si="242"/>
        <v>13.99117634645595</v>
      </c>
      <c r="CL88" s="232">
        <f t="shared" si="242"/>
        <v>13.99117634645595</v>
      </c>
      <c r="CM88" s="232">
        <f t="shared" si="242"/>
        <v>13.99117634645595</v>
      </c>
      <c r="CN88" s="232">
        <f t="shared" si="242"/>
        <v>13.99117634645595</v>
      </c>
      <c r="CO88" s="232">
        <f t="shared" si="242"/>
        <v>7.9908550205481079</v>
      </c>
      <c r="CP88" s="232">
        <f t="shared" si="242"/>
        <v>7.9908550205481079</v>
      </c>
      <c r="CQ88" s="232">
        <f t="shared" si="242"/>
        <v>7.9908550205481079</v>
      </c>
      <c r="CR88" s="232">
        <f t="shared" si="242"/>
        <v>7.9908550205481079</v>
      </c>
      <c r="CS88" s="232">
        <f t="shared" si="242"/>
        <v>7.9908550205481079</v>
      </c>
      <c r="CT88" s="232">
        <f t="shared" si="242"/>
        <v>7.9908550205481079</v>
      </c>
      <c r="CU88" s="232">
        <f t="shared" si="242"/>
        <v>7.9908550205481079</v>
      </c>
      <c r="CV88" s="232">
        <f t="shared" si="242"/>
        <v>7.9908550205481079</v>
      </c>
      <c r="CW88" s="232">
        <f t="shared" si="242"/>
        <v>7.9908550205481079</v>
      </c>
      <c r="CX88" s="232">
        <f t="shared" si="242"/>
        <v>7.9908550205481079</v>
      </c>
      <c r="CY88" s="232">
        <f t="shared" si="242"/>
        <v>7.9908550205481079</v>
      </c>
      <c r="CZ88" s="232">
        <f t="shared" si="242"/>
        <v>7.9908550205481079</v>
      </c>
      <c r="DA88" s="232">
        <f t="shared" si="242"/>
        <v>1.9927429440238853</v>
      </c>
      <c r="DD88" s="325">
        <v>0</v>
      </c>
      <c r="DE88" s="151">
        <v>0</v>
      </c>
      <c r="DF88" s="151">
        <v>0</v>
      </c>
      <c r="DG88" s="151">
        <v>0</v>
      </c>
      <c r="DH88" s="151">
        <v>0</v>
      </c>
      <c r="DI88" s="151">
        <v>0</v>
      </c>
      <c r="DJ88" s="151">
        <v>0</v>
      </c>
      <c r="DK88" s="151">
        <v>0</v>
      </c>
      <c r="DL88" s="151">
        <v>0</v>
      </c>
      <c r="DM88" s="151">
        <v>0</v>
      </c>
      <c r="DN88" s="151">
        <v>0</v>
      </c>
      <c r="DO88" s="151">
        <v>0</v>
      </c>
      <c r="DP88" s="151">
        <v>0</v>
      </c>
      <c r="DQ88" s="151">
        <v>0</v>
      </c>
      <c r="DR88" s="151">
        <v>732.7659759036145</v>
      </c>
      <c r="DS88" s="151">
        <v>732.7659759036145</v>
      </c>
      <c r="DT88" s="151">
        <v>732.7659759036145</v>
      </c>
      <c r="DU88" s="151">
        <v>732.7659759036145</v>
      </c>
      <c r="DV88" s="151">
        <v>732.7659759036145</v>
      </c>
      <c r="DW88" s="151">
        <v>732.7659759036145</v>
      </c>
      <c r="DX88" s="151">
        <v>732.7659759036145</v>
      </c>
      <c r="DY88" s="151">
        <v>732.7659759036145</v>
      </c>
      <c r="DZ88" s="151">
        <v>732.7659759036145</v>
      </c>
      <c r="EA88" s="151">
        <v>732.7659759036145</v>
      </c>
      <c r="EB88" s="151">
        <v>732.7659759036145</v>
      </c>
      <c r="EC88" s="151">
        <v>732.7659759036145</v>
      </c>
      <c r="ED88" s="151">
        <v>741.70214634146339</v>
      </c>
      <c r="EE88" s="151">
        <v>741.70214634146339</v>
      </c>
      <c r="EF88" s="151">
        <v>741.70214634146339</v>
      </c>
      <c r="EG88" s="151">
        <v>741.70214634146339</v>
      </c>
      <c r="EH88" s="151">
        <v>741.70214634146339</v>
      </c>
      <c r="EI88" s="151">
        <v>741.70214634146339</v>
      </c>
      <c r="EJ88" s="151">
        <v>741.70214634146339</v>
      </c>
      <c r="EK88" s="151">
        <v>741.70214634146339</v>
      </c>
      <c r="EL88" s="151">
        <v>741.70214634146339</v>
      </c>
      <c r="EM88" s="151">
        <v>741.70214634146339</v>
      </c>
      <c r="EN88" s="326">
        <v>430.66576239181751</v>
      </c>
      <c r="EO88" s="325">
        <f t="shared" si="138"/>
        <v>350.13274965290321</v>
      </c>
      <c r="EP88" s="151">
        <f t="shared" ref="EP88:FU88" si="243">IFERROR(IF(EP$25-$C88&lt;0,0,VLOOKUP((ROUNDDOWN((EP$25-$C88)/365+1,0)),$C$8:$E$16,3,0))*$E84*$D$20,0)</f>
        <v>834.93194147999998</v>
      </c>
      <c r="EQ88" s="151">
        <f t="shared" si="243"/>
        <v>712.29894372000001</v>
      </c>
      <c r="ER88" s="151">
        <f t="shared" si="243"/>
        <v>712.29894372000001</v>
      </c>
      <c r="ES88" s="151">
        <f t="shared" si="243"/>
        <v>712.29894372000001</v>
      </c>
      <c r="ET88" s="151">
        <f t="shared" si="243"/>
        <v>712.29894372000001</v>
      </c>
      <c r="EU88" s="151">
        <f t="shared" si="243"/>
        <v>712.29894372000001</v>
      </c>
      <c r="EV88" s="151">
        <f t="shared" si="243"/>
        <v>712.29894372000001</v>
      </c>
      <c r="EW88" s="151">
        <f t="shared" si="243"/>
        <v>712.29894372000001</v>
      </c>
      <c r="EX88" s="151">
        <f t="shared" si="243"/>
        <v>712.29894372000001</v>
      </c>
      <c r="EY88" s="151">
        <f t="shared" si="243"/>
        <v>712.29894372000001</v>
      </c>
      <c r="EZ88" s="151">
        <f t="shared" si="243"/>
        <v>712.29894372000001</v>
      </c>
      <c r="FA88" s="151">
        <f t="shared" si="243"/>
        <v>712.29894372000001</v>
      </c>
      <c r="FB88" s="151">
        <f t="shared" si="243"/>
        <v>712.29894372000001</v>
      </c>
      <c r="FC88" s="151">
        <f t="shared" si="243"/>
        <v>482.53052483999994</v>
      </c>
      <c r="FD88" s="151">
        <f t="shared" si="243"/>
        <v>482.53052483999994</v>
      </c>
      <c r="FE88" s="151">
        <f t="shared" si="243"/>
        <v>482.53052483999994</v>
      </c>
      <c r="FF88" s="151">
        <f t="shared" si="243"/>
        <v>482.53052483999994</v>
      </c>
      <c r="FG88" s="151">
        <f t="shared" si="243"/>
        <v>482.53052483999994</v>
      </c>
      <c r="FH88" s="151">
        <f t="shared" si="243"/>
        <v>482.53052483999994</v>
      </c>
      <c r="FI88" s="151">
        <f t="shared" si="243"/>
        <v>482.53052483999994</v>
      </c>
      <c r="FJ88" s="151">
        <f t="shared" si="243"/>
        <v>482.53052483999994</v>
      </c>
      <c r="FK88" s="151">
        <f t="shared" si="243"/>
        <v>482.53052483999994</v>
      </c>
      <c r="FL88" s="151">
        <f t="shared" si="243"/>
        <v>482.53052483999994</v>
      </c>
      <c r="FM88" s="210">
        <f t="shared" si="243"/>
        <v>482.53052483999994</v>
      </c>
      <c r="FN88" s="151">
        <f t="shared" si="243"/>
        <v>482.53052483999994</v>
      </c>
      <c r="FO88" s="151">
        <f t="shared" si="243"/>
        <v>574.75795104000008</v>
      </c>
      <c r="FP88" s="151">
        <f t="shared" si="243"/>
        <v>574.75795104000008</v>
      </c>
      <c r="FQ88" s="151">
        <f t="shared" si="243"/>
        <v>574.75795104000008</v>
      </c>
      <c r="FR88" s="151">
        <f t="shared" si="243"/>
        <v>574.75795104000008</v>
      </c>
      <c r="FS88" s="151">
        <f t="shared" si="243"/>
        <v>574.75795104000008</v>
      </c>
      <c r="FT88" s="151">
        <f t="shared" si="243"/>
        <v>574.75795104000008</v>
      </c>
      <c r="FU88" s="151">
        <f t="shared" si="243"/>
        <v>574.75795104000008</v>
      </c>
      <c r="FV88" s="151">
        <f t="shared" ref="FV88:GY88" si="244">IFERROR(IF(FV$25-$C88&lt;0,0,VLOOKUP((ROUNDDOWN((FV$25-$C88)/365+1,0)),$C$8:$E$16,3,0))*$E84*$D$20,0)</f>
        <v>574.75795104000008</v>
      </c>
      <c r="FW88" s="151">
        <f t="shared" si="244"/>
        <v>574.75795104000008</v>
      </c>
      <c r="FX88" s="151">
        <f t="shared" si="244"/>
        <v>574.75795104000008</v>
      </c>
      <c r="FY88" s="151">
        <f t="shared" si="244"/>
        <v>574.75795104000008</v>
      </c>
      <c r="FZ88" s="151">
        <f t="shared" si="244"/>
        <v>574.75795104000008</v>
      </c>
      <c r="GA88" s="151">
        <f t="shared" si="244"/>
        <v>533.40300467999998</v>
      </c>
      <c r="GB88" s="151">
        <f t="shared" si="244"/>
        <v>533.40300467999998</v>
      </c>
      <c r="GC88" s="151">
        <f t="shared" si="244"/>
        <v>533.40300467999998</v>
      </c>
      <c r="GD88" s="151">
        <f t="shared" si="244"/>
        <v>533.40300467999998</v>
      </c>
      <c r="GE88" s="151">
        <f t="shared" si="244"/>
        <v>533.40300467999998</v>
      </c>
      <c r="GF88" s="151">
        <f t="shared" si="244"/>
        <v>533.40300467999998</v>
      </c>
      <c r="GG88" s="151">
        <f t="shared" si="244"/>
        <v>533.40300467999998</v>
      </c>
      <c r="GH88" s="151">
        <f t="shared" si="244"/>
        <v>533.40300467999998</v>
      </c>
      <c r="GI88" s="151">
        <f t="shared" si="244"/>
        <v>533.40300467999998</v>
      </c>
      <c r="GJ88" s="151">
        <f t="shared" si="244"/>
        <v>533.40300467999998</v>
      </c>
      <c r="GK88" s="151">
        <f t="shared" si="244"/>
        <v>533.40300467999998</v>
      </c>
      <c r="GL88" s="307">
        <f t="shared" si="244"/>
        <v>533.40300467999998</v>
      </c>
      <c r="GM88" s="151">
        <f t="shared" si="244"/>
        <v>304.64529732</v>
      </c>
      <c r="GN88" s="151">
        <f t="shared" si="244"/>
        <v>304.64529732</v>
      </c>
      <c r="GO88" s="151">
        <f t="shared" si="244"/>
        <v>304.64529732</v>
      </c>
      <c r="GP88" s="151">
        <f t="shared" si="244"/>
        <v>304.64529732</v>
      </c>
      <c r="GQ88" s="151">
        <f t="shared" si="244"/>
        <v>304.64529732</v>
      </c>
      <c r="GR88" s="151">
        <f t="shared" si="244"/>
        <v>304.64529732</v>
      </c>
      <c r="GS88" s="151">
        <f t="shared" si="244"/>
        <v>304.64529732</v>
      </c>
      <c r="GT88" s="151">
        <f t="shared" si="244"/>
        <v>304.64529732</v>
      </c>
      <c r="GU88" s="151">
        <f t="shared" si="244"/>
        <v>304.64529732</v>
      </c>
      <c r="GV88" s="151">
        <f t="shared" si="244"/>
        <v>304.64529732</v>
      </c>
      <c r="GW88" s="151">
        <f t="shared" si="244"/>
        <v>304.64529732</v>
      </c>
      <c r="GX88" s="151">
        <f t="shared" si="244"/>
        <v>304.64529732</v>
      </c>
      <c r="GY88" s="151">
        <f t="shared" si="244"/>
        <v>75.971815919999997</v>
      </c>
    </row>
    <row r="89" spans="2:207" x14ac:dyDescent="0.25">
      <c r="B89" s="143"/>
      <c r="C89" s="144">
        <v>42795</v>
      </c>
      <c r="D89" s="144">
        <f t="shared" si="2"/>
        <v>42825</v>
      </c>
      <c r="E89" s="145">
        <v>884</v>
      </c>
      <c r="F89" s="174">
        <v>0</v>
      </c>
      <c r="G89" s="151">
        <v>0</v>
      </c>
      <c r="H89" s="151">
        <v>0</v>
      </c>
      <c r="I89" s="151">
        <v>0</v>
      </c>
      <c r="J89" s="151">
        <v>0</v>
      </c>
      <c r="K89" s="151">
        <v>0</v>
      </c>
      <c r="L89" s="151">
        <v>0</v>
      </c>
      <c r="M89" s="151">
        <v>0</v>
      </c>
      <c r="N89" s="151">
        <v>0</v>
      </c>
      <c r="O89" s="151">
        <v>0</v>
      </c>
      <c r="P89" s="151">
        <v>0</v>
      </c>
      <c r="Q89" s="151">
        <v>0</v>
      </c>
      <c r="R89" s="151">
        <v>0</v>
      </c>
      <c r="S89" s="151">
        <v>0</v>
      </c>
      <c r="T89" s="151">
        <v>0</v>
      </c>
      <c r="U89" s="151">
        <v>16.755043691471762</v>
      </c>
      <c r="V89" s="151">
        <v>16.755043691471762</v>
      </c>
      <c r="W89" s="151">
        <v>16.755043691471762</v>
      </c>
      <c r="X89" s="151">
        <v>16.755043691471762</v>
      </c>
      <c r="Y89" s="151">
        <v>16.755043691471762</v>
      </c>
      <c r="Z89" s="151">
        <v>16.755043691471762</v>
      </c>
      <c r="AA89" s="151">
        <v>16.755043691471762</v>
      </c>
      <c r="AB89" s="151">
        <v>16.755043691471762</v>
      </c>
      <c r="AC89" s="151">
        <v>16.755043691471762</v>
      </c>
      <c r="AD89" s="151">
        <v>16.755043691471762</v>
      </c>
      <c r="AE89" s="151">
        <v>16.755043691471762</v>
      </c>
      <c r="AF89" s="151">
        <v>16.755043691471762</v>
      </c>
      <c r="AG89" s="151">
        <v>16.959373492587275</v>
      </c>
      <c r="AH89" s="151">
        <v>16.959373492587275</v>
      </c>
      <c r="AI89" s="151">
        <v>16.959373492587275</v>
      </c>
      <c r="AJ89" s="151">
        <v>16.959373492587275</v>
      </c>
      <c r="AK89" s="151">
        <v>16.959373492587275</v>
      </c>
      <c r="AL89" s="151">
        <v>16.959373492587275</v>
      </c>
      <c r="AM89" s="151">
        <v>16.959373492587275</v>
      </c>
      <c r="AN89" s="151">
        <v>16.959373492587275</v>
      </c>
      <c r="AO89" s="210">
        <v>16.959373492587275</v>
      </c>
      <c r="AP89" s="262">
        <v>9.8473781569861583</v>
      </c>
      <c r="AQ89" s="268">
        <f t="shared" si="135"/>
        <v>8.637453593063988</v>
      </c>
      <c r="AR89" s="265">
        <f t="shared" ref="AR89:BW89" si="245">IFERROR(IF(AR$25-$C89&lt;0,0,VLOOKUP((ROUNDDOWN((AR$25-$C89)/365+1,0)),$C$8:$E$16,3,0))*$E85*$D$3,0)</f>
        <v>20.597004721921817</v>
      </c>
      <c r="AS89" s="265">
        <f t="shared" si="245"/>
        <v>20.597004721921817</v>
      </c>
      <c r="AT89" s="265">
        <f t="shared" si="245"/>
        <v>17.571761215907678</v>
      </c>
      <c r="AU89" s="265">
        <f t="shared" si="245"/>
        <v>17.571761215907678</v>
      </c>
      <c r="AV89" s="265">
        <f t="shared" si="245"/>
        <v>17.571761215907678</v>
      </c>
      <c r="AW89" s="265">
        <f t="shared" si="245"/>
        <v>17.571761215907678</v>
      </c>
      <c r="AX89" s="265">
        <f t="shared" si="245"/>
        <v>17.571761215907678</v>
      </c>
      <c r="AY89" s="265">
        <f t="shared" si="245"/>
        <v>17.571761215907678</v>
      </c>
      <c r="AZ89" s="265">
        <f t="shared" si="245"/>
        <v>17.571761215907678</v>
      </c>
      <c r="BA89" s="265">
        <f t="shared" si="245"/>
        <v>17.571761215907678</v>
      </c>
      <c r="BB89" s="265">
        <f t="shared" si="245"/>
        <v>17.571761215907678</v>
      </c>
      <c r="BC89" s="265">
        <f t="shared" si="245"/>
        <v>17.571761215907678</v>
      </c>
      <c r="BD89" s="265">
        <f t="shared" si="245"/>
        <v>17.571761215907678</v>
      </c>
      <c r="BE89" s="265">
        <f t="shared" si="245"/>
        <v>17.571761215907678</v>
      </c>
      <c r="BF89" s="265">
        <f t="shared" si="245"/>
        <v>11.903585196397669</v>
      </c>
      <c r="BG89" s="265">
        <f t="shared" si="245"/>
        <v>11.903585196397669</v>
      </c>
      <c r="BH89" s="265">
        <f t="shared" si="245"/>
        <v>11.903585196397669</v>
      </c>
      <c r="BI89" s="265">
        <f t="shared" si="245"/>
        <v>11.903585196397669</v>
      </c>
      <c r="BJ89" s="265">
        <f t="shared" si="245"/>
        <v>11.903585196397669</v>
      </c>
      <c r="BK89" s="265">
        <f t="shared" si="245"/>
        <v>11.903585196397669</v>
      </c>
      <c r="BL89" s="265">
        <f t="shared" si="245"/>
        <v>11.903585196397669</v>
      </c>
      <c r="BM89" s="265">
        <f t="shared" si="245"/>
        <v>11.903585196397669</v>
      </c>
      <c r="BN89" s="265">
        <f t="shared" si="245"/>
        <v>11.903585196397669</v>
      </c>
      <c r="BO89" s="269">
        <f t="shared" si="51"/>
        <v>6.9117591462954202</v>
      </c>
      <c r="BP89" s="232">
        <f t="shared" si="245"/>
        <v>11.903585196397669</v>
      </c>
      <c r="BQ89" s="232">
        <f t="shared" si="245"/>
        <v>11.903585196397669</v>
      </c>
      <c r="BR89" s="232">
        <f t="shared" si="245"/>
        <v>14.17875115730803</v>
      </c>
      <c r="BS89" s="232">
        <f t="shared" si="245"/>
        <v>14.17875115730803</v>
      </c>
      <c r="BT89" s="232">
        <f t="shared" si="245"/>
        <v>14.17875115730803</v>
      </c>
      <c r="BU89" s="232">
        <f t="shared" si="245"/>
        <v>14.17875115730803</v>
      </c>
      <c r="BV89" s="232">
        <f t="shared" si="245"/>
        <v>14.17875115730803</v>
      </c>
      <c r="BW89" s="232">
        <f t="shared" si="245"/>
        <v>14.17875115730803</v>
      </c>
      <c r="BX89" s="232">
        <f t="shared" ref="BX89:DA89" si="246">IFERROR(IF(BX$25-$C89&lt;0,0,VLOOKUP((ROUNDDOWN((BX$25-$C89)/365+1,0)),$C$8:$E$16,3,0))*$E85*$D$3,0)</f>
        <v>14.17875115730803</v>
      </c>
      <c r="BY89" s="232">
        <f t="shared" si="246"/>
        <v>14.17875115730803</v>
      </c>
      <c r="BZ89" s="232">
        <f t="shared" si="246"/>
        <v>14.17875115730803</v>
      </c>
      <c r="CA89" s="232">
        <f t="shared" si="246"/>
        <v>14.17875115730803</v>
      </c>
      <c r="CB89" s="232">
        <f t="shared" si="246"/>
        <v>14.17875115730803</v>
      </c>
      <c r="CC89" s="232">
        <f t="shared" si="246"/>
        <v>14.17875115730803</v>
      </c>
      <c r="CD89" s="232">
        <f t="shared" si="246"/>
        <v>13.158562584881556</v>
      </c>
      <c r="CE89" s="232">
        <f t="shared" si="246"/>
        <v>13.158562584881556</v>
      </c>
      <c r="CF89" s="232">
        <f t="shared" si="246"/>
        <v>13.158562584881556</v>
      </c>
      <c r="CG89" s="232">
        <f t="shared" si="246"/>
        <v>13.158562584881556</v>
      </c>
      <c r="CH89" s="232">
        <f t="shared" si="246"/>
        <v>13.158562584881556</v>
      </c>
      <c r="CI89" s="232">
        <f t="shared" si="246"/>
        <v>13.158562584881556</v>
      </c>
      <c r="CJ89" s="232">
        <f t="shared" si="246"/>
        <v>13.158562584881556</v>
      </c>
      <c r="CK89" s="232">
        <f t="shared" si="246"/>
        <v>13.158562584881556</v>
      </c>
      <c r="CL89" s="232">
        <f t="shared" si="246"/>
        <v>13.158562584881556</v>
      </c>
      <c r="CM89" s="232">
        <f t="shared" si="246"/>
        <v>13.158562584881556</v>
      </c>
      <c r="CN89" s="232">
        <f t="shared" si="246"/>
        <v>13.158562584881556</v>
      </c>
      <c r="CO89" s="232">
        <f t="shared" si="246"/>
        <v>13.158562584881556</v>
      </c>
      <c r="CP89" s="232">
        <f t="shared" si="246"/>
        <v>7.5153198909705665</v>
      </c>
      <c r="CQ89" s="232">
        <f t="shared" si="246"/>
        <v>7.5153198909705665</v>
      </c>
      <c r="CR89" s="232">
        <f t="shared" si="246"/>
        <v>7.5153198909705665</v>
      </c>
      <c r="CS89" s="232">
        <f t="shared" si="246"/>
        <v>7.5153198909705665</v>
      </c>
      <c r="CT89" s="232">
        <f t="shared" si="246"/>
        <v>7.5153198909705665</v>
      </c>
      <c r="CU89" s="232">
        <f t="shared" si="246"/>
        <v>7.5153198909705665</v>
      </c>
      <c r="CV89" s="232">
        <f t="shared" si="246"/>
        <v>7.5153198909705665</v>
      </c>
      <c r="CW89" s="232">
        <f t="shared" si="246"/>
        <v>7.5153198909705665</v>
      </c>
      <c r="CX89" s="232">
        <f t="shared" si="246"/>
        <v>7.5153198909705665</v>
      </c>
      <c r="CY89" s="232">
        <f t="shared" si="246"/>
        <v>7.5153198909705665</v>
      </c>
      <c r="CZ89" s="232">
        <f t="shared" si="246"/>
        <v>7.5153198909705665</v>
      </c>
      <c r="DA89" s="232">
        <f t="shared" si="246"/>
        <v>7.5153198909705665</v>
      </c>
      <c r="DD89" s="325">
        <v>0</v>
      </c>
      <c r="DE89" s="151">
        <v>0</v>
      </c>
      <c r="DF89" s="151">
        <v>0</v>
      </c>
      <c r="DG89" s="151">
        <v>0</v>
      </c>
      <c r="DH89" s="151">
        <v>0</v>
      </c>
      <c r="DI89" s="151">
        <v>0</v>
      </c>
      <c r="DJ89" s="151">
        <v>0</v>
      </c>
      <c r="DK89" s="151">
        <v>0</v>
      </c>
      <c r="DL89" s="151">
        <v>0</v>
      </c>
      <c r="DM89" s="151">
        <v>0</v>
      </c>
      <c r="DN89" s="151">
        <v>0</v>
      </c>
      <c r="DO89" s="151">
        <v>0</v>
      </c>
      <c r="DP89" s="151">
        <v>0</v>
      </c>
      <c r="DQ89" s="151">
        <v>0</v>
      </c>
      <c r="DR89" s="151">
        <v>0</v>
      </c>
      <c r="DS89" s="151">
        <v>689.15913253012047</v>
      </c>
      <c r="DT89" s="151">
        <v>689.15913253012047</v>
      </c>
      <c r="DU89" s="151">
        <v>689.15913253012047</v>
      </c>
      <c r="DV89" s="151">
        <v>689.15913253012047</v>
      </c>
      <c r="DW89" s="151">
        <v>689.15913253012047</v>
      </c>
      <c r="DX89" s="151">
        <v>689.15913253012047</v>
      </c>
      <c r="DY89" s="151">
        <v>689.15913253012047</v>
      </c>
      <c r="DZ89" s="151">
        <v>689.15913253012047</v>
      </c>
      <c r="EA89" s="151">
        <v>689.15913253012047</v>
      </c>
      <c r="EB89" s="151">
        <v>689.15913253012047</v>
      </c>
      <c r="EC89" s="151">
        <v>689.15913253012047</v>
      </c>
      <c r="ED89" s="151">
        <v>689.15913253012047</v>
      </c>
      <c r="EE89" s="151">
        <v>697.56351219512203</v>
      </c>
      <c r="EF89" s="151">
        <v>697.56351219512203</v>
      </c>
      <c r="EG89" s="151">
        <v>697.56351219512203</v>
      </c>
      <c r="EH89" s="151">
        <v>697.56351219512203</v>
      </c>
      <c r="EI89" s="151">
        <v>697.56351219512203</v>
      </c>
      <c r="EJ89" s="151">
        <v>697.56351219512203</v>
      </c>
      <c r="EK89" s="151">
        <v>697.56351219512203</v>
      </c>
      <c r="EL89" s="151">
        <v>697.56351219512203</v>
      </c>
      <c r="EM89" s="151">
        <v>697.56351219512203</v>
      </c>
      <c r="EN89" s="326">
        <v>405.03687804878058</v>
      </c>
      <c r="EO89" s="325">
        <f t="shared" si="138"/>
        <v>329.29637832000003</v>
      </c>
      <c r="EP89" s="151">
        <f t="shared" ref="EP89:FU89" si="247">IFERROR(IF(EP$25-$C89&lt;0,0,VLOOKUP((ROUNDDOWN((EP$25-$C89)/365+1,0)),$C$8:$E$16,3,0))*$E85*$D$20,0)</f>
        <v>785.24520984000003</v>
      </c>
      <c r="EQ89" s="151">
        <f t="shared" si="247"/>
        <v>785.24520984000003</v>
      </c>
      <c r="ER89" s="151">
        <f t="shared" si="247"/>
        <v>669.91009176</v>
      </c>
      <c r="ES89" s="151">
        <f t="shared" si="247"/>
        <v>669.91009176</v>
      </c>
      <c r="ET89" s="151">
        <f t="shared" si="247"/>
        <v>669.91009176</v>
      </c>
      <c r="EU89" s="151">
        <f t="shared" si="247"/>
        <v>669.91009176</v>
      </c>
      <c r="EV89" s="151">
        <f t="shared" si="247"/>
        <v>669.91009176</v>
      </c>
      <c r="EW89" s="151">
        <f t="shared" si="247"/>
        <v>669.91009176</v>
      </c>
      <c r="EX89" s="151">
        <f t="shared" si="247"/>
        <v>669.91009176</v>
      </c>
      <c r="EY89" s="151">
        <f t="shared" si="247"/>
        <v>669.91009176</v>
      </c>
      <c r="EZ89" s="151">
        <f t="shared" si="247"/>
        <v>669.91009176</v>
      </c>
      <c r="FA89" s="151">
        <f t="shared" si="247"/>
        <v>669.91009176</v>
      </c>
      <c r="FB89" s="151">
        <f t="shared" si="247"/>
        <v>669.91009176</v>
      </c>
      <c r="FC89" s="151">
        <f t="shared" si="247"/>
        <v>669.91009176</v>
      </c>
      <c r="FD89" s="151">
        <f t="shared" si="247"/>
        <v>453.81517271999996</v>
      </c>
      <c r="FE89" s="151">
        <f t="shared" si="247"/>
        <v>453.81517271999996</v>
      </c>
      <c r="FF89" s="151">
        <f t="shared" si="247"/>
        <v>453.81517271999996</v>
      </c>
      <c r="FG89" s="151">
        <f t="shared" si="247"/>
        <v>453.81517271999996</v>
      </c>
      <c r="FH89" s="151">
        <f t="shared" si="247"/>
        <v>453.81517271999996</v>
      </c>
      <c r="FI89" s="151">
        <f t="shared" si="247"/>
        <v>453.81517271999996</v>
      </c>
      <c r="FJ89" s="151">
        <f t="shared" si="247"/>
        <v>453.81517271999996</v>
      </c>
      <c r="FK89" s="151">
        <f t="shared" si="247"/>
        <v>453.81517271999996</v>
      </c>
      <c r="FL89" s="151">
        <f t="shared" si="247"/>
        <v>453.81517271999996</v>
      </c>
      <c r="FM89" s="210">
        <f t="shared" si="247"/>
        <v>453.81517271999996</v>
      </c>
      <c r="FN89" s="151">
        <f t="shared" si="247"/>
        <v>453.81517271999996</v>
      </c>
      <c r="FO89" s="151">
        <f t="shared" si="247"/>
        <v>453.81517271999996</v>
      </c>
      <c r="FP89" s="151">
        <f t="shared" si="247"/>
        <v>540.55415232000007</v>
      </c>
      <c r="FQ89" s="151">
        <f t="shared" si="247"/>
        <v>540.55415232000007</v>
      </c>
      <c r="FR89" s="151">
        <f t="shared" si="247"/>
        <v>540.55415232000007</v>
      </c>
      <c r="FS89" s="151">
        <f t="shared" si="247"/>
        <v>540.55415232000007</v>
      </c>
      <c r="FT89" s="151">
        <f t="shared" si="247"/>
        <v>540.55415232000007</v>
      </c>
      <c r="FU89" s="151">
        <f t="shared" si="247"/>
        <v>540.55415232000007</v>
      </c>
      <c r="FV89" s="151">
        <f t="shared" ref="FV89:GY89" si="248">IFERROR(IF(FV$25-$C89&lt;0,0,VLOOKUP((ROUNDDOWN((FV$25-$C89)/365+1,0)),$C$8:$E$16,3,0))*$E85*$D$20,0)</f>
        <v>540.55415232000007</v>
      </c>
      <c r="FW89" s="151">
        <f t="shared" si="248"/>
        <v>540.55415232000007</v>
      </c>
      <c r="FX89" s="151">
        <f t="shared" si="248"/>
        <v>540.55415232000007</v>
      </c>
      <c r="FY89" s="151">
        <f t="shared" si="248"/>
        <v>540.55415232000007</v>
      </c>
      <c r="FZ89" s="151">
        <f t="shared" si="248"/>
        <v>540.55415232000007</v>
      </c>
      <c r="GA89" s="151">
        <f t="shared" si="248"/>
        <v>540.55415232000007</v>
      </c>
      <c r="GB89" s="151">
        <f t="shared" si="248"/>
        <v>501.66023544000001</v>
      </c>
      <c r="GC89" s="151">
        <f t="shared" si="248"/>
        <v>501.66023544000001</v>
      </c>
      <c r="GD89" s="151">
        <f t="shared" si="248"/>
        <v>501.66023544000001</v>
      </c>
      <c r="GE89" s="151">
        <f t="shared" si="248"/>
        <v>501.66023544000001</v>
      </c>
      <c r="GF89" s="151">
        <f t="shared" si="248"/>
        <v>501.66023544000001</v>
      </c>
      <c r="GG89" s="151">
        <f t="shared" si="248"/>
        <v>501.66023544000001</v>
      </c>
      <c r="GH89" s="151">
        <f t="shared" si="248"/>
        <v>501.66023544000001</v>
      </c>
      <c r="GI89" s="151">
        <f t="shared" si="248"/>
        <v>501.66023544000001</v>
      </c>
      <c r="GJ89" s="151">
        <f t="shared" si="248"/>
        <v>501.66023544000001</v>
      </c>
      <c r="GK89" s="151">
        <f t="shared" si="248"/>
        <v>501.66023544000001</v>
      </c>
      <c r="GL89" s="307">
        <f t="shared" si="248"/>
        <v>501.66023544000001</v>
      </c>
      <c r="GM89" s="151">
        <f t="shared" si="248"/>
        <v>501.66023544000001</v>
      </c>
      <c r="GN89" s="151">
        <f t="shared" si="248"/>
        <v>286.51588056000003</v>
      </c>
      <c r="GO89" s="151">
        <f t="shared" si="248"/>
        <v>286.51588056000003</v>
      </c>
      <c r="GP89" s="151">
        <f t="shared" si="248"/>
        <v>286.51588056000003</v>
      </c>
      <c r="GQ89" s="151">
        <f t="shared" si="248"/>
        <v>286.51588056000003</v>
      </c>
      <c r="GR89" s="151">
        <f t="shared" si="248"/>
        <v>286.51588056000003</v>
      </c>
      <c r="GS89" s="151">
        <f t="shared" si="248"/>
        <v>286.51588056000003</v>
      </c>
      <c r="GT89" s="151">
        <f t="shared" si="248"/>
        <v>286.51588056000003</v>
      </c>
      <c r="GU89" s="151">
        <f t="shared" si="248"/>
        <v>286.51588056000003</v>
      </c>
      <c r="GV89" s="151">
        <f t="shared" si="248"/>
        <v>286.51588056000003</v>
      </c>
      <c r="GW89" s="151">
        <f t="shared" si="248"/>
        <v>286.51588056000003</v>
      </c>
      <c r="GX89" s="151">
        <f t="shared" si="248"/>
        <v>286.51588056000003</v>
      </c>
      <c r="GY89" s="151">
        <f t="shared" si="248"/>
        <v>286.51588056000003</v>
      </c>
    </row>
    <row r="90" spans="2:207" x14ac:dyDescent="0.25">
      <c r="B90" s="143"/>
      <c r="C90" s="144">
        <v>42826</v>
      </c>
      <c r="D90" s="144">
        <f t="shared" si="2"/>
        <v>42855</v>
      </c>
      <c r="E90" s="145">
        <v>1176</v>
      </c>
      <c r="F90" s="174">
        <v>0</v>
      </c>
      <c r="G90" s="151">
        <v>0</v>
      </c>
      <c r="H90" s="151">
        <v>0</v>
      </c>
      <c r="I90" s="151">
        <v>0</v>
      </c>
      <c r="J90" s="151">
        <v>0</v>
      </c>
      <c r="K90" s="151">
        <v>0</v>
      </c>
      <c r="L90" s="151">
        <v>0</v>
      </c>
      <c r="M90" s="151">
        <v>0</v>
      </c>
      <c r="N90" s="151">
        <v>0</v>
      </c>
      <c r="O90" s="151">
        <v>0</v>
      </c>
      <c r="P90" s="151">
        <v>0</v>
      </c>
      <c r="Q90" s="151">
        <v>0</v>
      </c>
      <c r="R90" s="151">
        <v>0</v>
      </c>
      <c r="S90" s="151">
        <v>0</v>
      </c>
      <c r="T90" s="151">
        <v>0</v>
      </c>
      <c r="U90" s="151">
        <v>0</v>
      </c>
      <c r="V90" s="151">
        <v>39.621728630204942</v>
      </c>
      <c r="W90" s="151">
        <v>39.621728630204942</v>
      </c>
      <c r="X90" s="151">
        <v>39.621728630204942</v>
      </c>
      <c r="Y90" s="151">
        <v>39.621728630204942</v>
      </c>
      <c r="Z90" s="151">
        <v>39.621728630204942</v>
      </c>
      <c r="AA90" s="151">
        <v>39.621728630204942</v>
      </c>
      <c r="AB90" s="151">
        <v>39.621728630204942</v>
      </c>
      <c r="AC90" s="151">
        <v>39.621728630204942</v>
      </c>
      <c r="AD90" s="151">
        <v>39.621728630204942</v>
      </c>
      <c r="AE90" s="151">
        <v>39.621728630204942</v>
      </c>
      <c r="AF90" s="151">
        <v>39.621728630204942</v>
      </c>
      <c r="AG90" s="151">
        <v>39.621728630204942</v>
      </c>
      <c r="AH90" s="151">
        <v>40.104920442768417</v>
      </c>
      <c r="AI90" s="151">
        <v>40.104920442768417</v>
      </c>
      <c r="AJ90" s="151">
        <v>40.104920442768417</v>
      </c>
      <c r="AK90" s="151">
        <v>40.104920442768417</v>
      </c>
      <c r="AL90" s="151">
        <v>40.104920442768417</v>
      </c>
      <c r="AM90" s="151">
        <v>40.104920442768417</v>
      </c>
      <c r="AN90" s="151">
        <v>40.104920442768417</v>
      </c>
      <c r="AO90" s="210">
        <v>40.104920442768417</v>
      </c>
      <c r="AP90" s="262">
        <v>23.286727999026819</v>
      </c>
      <c r="AQ90" s="268">
        <f t="shared" si="135"/>
        <v>20.425541623300202</v>
      </c>
      <c r="AR90" s="265">
        <f t="shared" ref="AR90:BW90" si="249">IFERROR(IF(AR$25-$C90&lt;0,0,VLOOKUP((ROUNDDOWN((AR$25-$C90)/365+1,0)),$C$8:$E$16,3,0))*$E86*$D$3,0)</f>
        <v>48.707060794023555</v>
      </c>
      <c r="AS90" s="265">
        <f t="shared" si="249"/>
        <v>48.707060794023555</v>
      </c>
      <c r="AT90" s="265">
        <f t="shared" si="249"/>
        <v>48.707060794023555</v>
      </c>
      <c r="AU90" s="265">
        <f t="shared" si="249"/>
        <v>41.553073049032299</v>
      </c>
      <c r="AV90" s="265">
        <f t="shared" si="249"/>
        <v>41.553073049032299</v>
      </c>
      <c r="AW90" s="265">
        <f t="shared" si="249"/>
        <v>41.553073049032299</v>
      </c>
      <c r="AX90" s="265">
        <f t="shared" si="249"/>
        <v>41.553073049032299</v>
      </c>
      <c r="AY90" s="265">
        <f t="shared" si="249"/>
        <v>41.553073049032299</v>
      </c>
      <c r="AZ90" s="265">
        <f t="shared" si="249"/>
        <v>41.553073049032299</v>
      </c>
      <c r="BA90" s="265">
        <f t="shared" si="249"/>
        <v>41.553073049032299</v>
      </c>
      <c r="BB90" s="265">
        <f t="shared" si="249"/>
        <v>41.553073049032299</v>
      </c>
      <c r="BC90" s="265">
        <f t="shared" si="249"/>
        <v>41.553073049032299</v>
      </c>
      <c r="BD90" s="265">
        <f t="shared" si="249"/>
        <v>41.553073049032299</v>
      </c>
      <c r="BE90" s="265">
        <f t="shared" si="249"/>
        <v>41.553073049032299</v>
      </c>
      <c r="BF90" s="265">
        <f t="shared" si="249"/>
        <v>41.553073049032299</v>
      </c>
      <c r="BG90" s="265">
        <f t="shared" si="249"/>
        <v>28.149172933416821</v>
      </c>
      <c r="BH90" s="265">
        <f t="shared" si="249"/>
        <v>28.149172933416821</v>
      </c>
      <c r="BI90" s="265">
        <f t="shared" si="249"/>
        <v>28.149172933416821</v>
      </c>
      <c r="BJ90" s="265">
        <f t="shared" si="249"/>
        <v>28.149172933416821</v>
      </c>
      <c r="BK90" s="265">
        <f t="shared" si="249"/>
        <v>28.149172933416821</v>
      </c>
      <c r="BL90" s="265">
        <f t="shared" si="249"/>
        <v>28.149172933416821</v>
      </c>
      <c r="BM90" s="265">
        <f t="shared" si="249"/>
        <v>28.149172933416821</v>
      </c>
      <c r="BN90" s="265">
        <f t="shared" si="249"/>
        <v>28.149172933416821</v>
      </c>
      <c r="BO90" s="269">
        <f t="shared" si="51"/>
        <v>16.344681058112993</v>
      </c>
      <c r="BP90" s="232">
        <f t="shared" si="249"/>
        <v>28.149172933416821</v>
      </c>
      <c r="BQ90" s="232">
        <f t="shared" si="249"/>
        <v>28.149172933416821</v>
      </c>
      <c r="BR90" s="232">
        <f t="shared" si="249"/>
        <v>28.149172933416821</v>
      </c>
      <c r="BS90" s="232">
        <f t="shared" si="249"/>
        <v>33.529404101524946</v>
      </c>
      <c r="BT90" s="232">
        <f t="shared" si="249"/>
        <v>33.529404101524946</v>
      </c>
      <c r="BU90" s="232">
        <f t="shared" si="249"/>
        <v>33.529404101524946</v>
      </c>
      <c r="BV90" s="232">
        <f t="shared" si="249"/>
        <v>33.529404101524946</v>
      </c>
      <c r="BW90" s="232">
        <f t="shared" si="249"/>
        <v>33.529404101524946</v>
      </c>
      <c r="BX90" s="232">
        <f t="shared" ref="BX90:DA90" si="250">IFERROR(IF(BX$25-$C90&lt;0,0,VLOOKUP((ROUNDDOWN((BX$25-$C90)/365+1,0)),$C$8:$E$16,3,0))*$E86*$D$3,0)</f>
        <v>33.529404101524946</v>
      </c>
      <c r="BY90" s="232">
        <f t="shared" si="250"/>
        <v>33.529404101524946</v>
      </c>
      <c r="BZ90" s="232">
        <f t="shared" si="250"/>
        <v>33.529404101524946</v>
      </c>
      <c r="CA90" s="232">
        <f t="shared" si="250"/>
        <v>33.529404101524946</v>
      </c>
      <c r="CB90" s="232">
        <f t="shared" si="250"/>
        <v>33.529404101524946</v>
      </c>
      <c r="CC90" s="232">
        <f t="shared" si="250"/>
        <v>33.529404101524946</v>
      </c>
      <c r="CD90" s="232">
        <f t="shared" si="250"/>
        <v>33.529404101524946</v>
      </c>
      <c r="CE90" s="232">
        <f t="shared" si="250"/>
        <v>31.116898618839016</v>
      </c>
      <c r="CF90" s="232">
        <f t="shared" si="250"/>
        <v>31.116898618839016</v>
      </c>
      <c r="CG90" s="232">
        <f t="shared" si="250"/>
        <v>31.116898618839016</v>
      </c>
      <c r="CH90" s="232">
        <f t="shared" si="250"/>
        <v>31.116898618839016</v>
      </c>
      <c r="CI90" s="232">
        <f t="shared" si="250"/>
        <v>31.116898618839016</v>
      </c>
      <c r="CJ90" s="232">
        <f t="shared" si="250"/>
        <v>31.116898618839016</v>
      </c>
      <c r="CK90" s="232">
        <f t="shared" si="250"/>
        <v>31.116898618839016</v>
      </c>
      <c r="CL90" s="232">
        <f t="shared" si="250"/>
        <v>31.116898618839016</v>
      </c>
      <c r="CM90" s="232">
        <f t="shared" si="250"/>
        <v>31.116898618839016</v>
      </c>
      <c r="CN90" s="232">
        <f t="shared" si="250"/>
        <v>31.116898618839016</v>
      </c>
      <c r="CO90" s="232">
        <f t="shared" si="250"/>
        <v>31.116898618839016</v>
      </c>
      <c r="CP90" s="232">
        <f t="shared" si="250"/>
        <v>31.116898618839016</v>
      </c>
      <c r="CQ90" s="232">
        <f t="shared" si="250"/>
        <v>17.771959940682258</v>
      </c>
      <c r="CR90" s="232">
        <f t="shared" si="250"/>
        <v>17.771959940682258</v>
      </c>
      <c r="CS90" s="232">
        <f t="shared" si="250"/>
        <v>17.771959940682258</v>
      </c>
      <c r="CT90" s="232">
        <f t="shared" si="250"/>
        <v>17.771959940682258</v>
      </c>
      <c r="CU90" s="232">
        <f t="shared" si="250"/>
        <v>17.771959940682258</v>
      </c>
      <c r="CV90" s="232">
        <f t="shared" si="250"/>
        <v>17.771959940682258</v>
      </c>
      <c r="CW90" s="232">
        <f t="shared" si="250"/>
        <v>17.771959940682258</v>
      </c>
      <c r="CX90" s="232">
        <f t="shared" si="250"/>
        <v>17.771959940682258</v>
      </c>
      <c r="CY90" s="232">
        <f t="shared" si="250"/>
        <v>17.771959940682258</v>
      </c>
      <c r="CZ90" s="232">
        <f t="shared" si="250"/>
        <v>17.771959940682258</v>
      </c>
      <c r="DA90" s="232">
        <f t="shared" si="250"/>
        <v>17.771959940682258</v>
      </c>
      <c r="DD90" s="325">
        <v>0</v>
      </c>
      <c r="DE90" s="151">
        <v>0</v>
      </c>
      <c r="DF90" s="151">
        <v>0</v>
      </c>
      <c r="DG90" s="151">
        <v>0</v>
      </c>
      <c r="DH90" s="151">
        <v>0</v>
      </c>
      <c r="DI90" s="151">
        <v>0</v>
      </c>
      <c r="DJ90" s="151">
        <v>0</v>
      </c>
      <c r="DK90" s="151">
        <v>0</v>
      </c>
      <c r="DL90" s="151">
        <v>0</v>
      </c>
      <c r="DM90" s="151">
        <v>0</v>
      </c>
      <c r="DN90" s="151">
        <v>0</v>
      </c>
      <c r="DO90" s="151">
        <v>0</v>
      </c>
      <c r="DP90" s="151">
        <v>0</v>
      </c>
      <c r="DQ90" s="151">
        <v>0</v>
      </c>
      <c r="DR90" s="151">
        <v>0</v>
      </c>
      <c r="DS90" s="151">
        <v>0</v>
      </c>
      <c r="DT90" s="151">
        <v>1629.698891566265</v>
      </c>
      <c r="DU90" s="151">
        <v>1629.698891566265</v>
      </c>
      <c r="DV90" s="151">
        <v>1629.698891566265</v>
      </c>
      <c r="DW90" s="151">
        <v>1629.698891566265</v>
      </c>
      <c r="DX90" s="151">
        <v>1629.698891566265</v>
      </c>
      <c r="DY90" s="151">
        <v>1629.698891566265</v>
      </c>
      <c r="DZ90" s="151">
        <v>1629.698891566265</v>
      </c>
      <c r="EA90" s="151">
        <v>1629.698891566265</v>
      </c>
      <c r="EB90" s="151">
        <v>1629.698891566265</v>
      </c>
      <c r="EC90" s="151">
        <v>1629.698891566265</v>
      </c>
      <c r="ED90" s="151">
        <v>1629.698891566265</v>
      </c>
      <c r="EE90" s="151">
        <v>1629.698891566265</v>
      </c>
      <c r="EF90" s="151">
        <v>1649.573268292683</v>
      </c>
      <c r="EG90" s="151">
        <v>1649.573268292683</v>
      </c>
      <c r="EH90" s="151">
        <v>1649.573268292683</v>
      </c>
      <c r="EI90" s="151">
        <v>1649.573268292683</v>
      </c>
      <c r="EJ90" s="151">
        <v>1649.573268292683</v>
      </c>
      <c r="EK90" s="151">
        <v>1649.573268292683</v>
      </c>
      <c r="EL90" s="151">
        <v>1649.573268292683</v>
      </c>
      <c r="EM90" s="151">
        <v>1649.573268292683</v>
      </c>
      <c r="EN90" s="326">
        <v>957.81673642800956</v>
      </c>
      <c r="EO90" s="325">
        <f t="shared" si="138"/>
        <v>778.70830902967748</v>
      </c>
      <c r="EP90" s="151">
        <f t="shared" ref="EP90:FU90" si="251">IFERROR(IF(EP$25-$C90&lt;0,0,VLOOKUP((ROUNDDOWN((EP$25-$C90)/365+1,0)),$C$8:$E$16,3,0))*$E86*$D$20,0)</f>
        <v>1856.91981384</v>
      </c>
      <c r="EQ90" s="151">
        <f t="shared" si="251"/>
        <v>1856.91981384</v>
      </c>
      <c r="ER90" s="151">
        <f t="shared" si="251"/>
        <v>1856.91981384</v>
      </c>
      <c r="ES90" s="151">
        <f t="shared" si="251"/>
        <v>1584.1794477599999</v>
      </c>
      <c r="ET90" s="151">
        <f t="shared" si="251"/>
        <v>1584.1794477599999</v>
      </c>
      <c r="EU90" s="151">
        <f t="shared" si="251"/>
        <v>1584.1794477599999</v>
      </c>
      <c r="EV90" s="151">
        <f t="shared" si="251"/>
        <v>1584.1794477599999</v>
      </c>
      <c r="EW90" s="151">
        <f t="shared" si="251"/>
        <v>1584.1794477599999</v>
      </c>
      <c r="EX90" s="151">
        <f t="shared" si="251"/>
        <v>1584.1794477599999</v>
      </c>
      <c r="EY90" s="151">
        <f t="shared" si="251"/>
        <v>1584.1794477599999</v>
      </c>
      <c r="EZ90" s="151">
        <f t="shared" si="251"/>
        <v>1584.1794477599999</v>
      </c>
      <c r="FA90" s="151">
        <f t="shared" si="251"/>
        <v>1584.1794477599999</v>
      </c>
      <c r="FB90" s="151">
        <f t="shared" si="251"/>
        <v>1584.1794477599999</v>
      </c>
      <c r="FC90" s="151">
        <f t="shared" si="251"/>
        <v>1584.1794477599999</v>
      </c>
      <c r="FD90" s="151">
        <f t="shared" si="251"/>
        <v>1584.1794477599999</v>
      </c>
      <c r="FE90" s="151">
        <f t="shared" si="251"/>
        <v>1073.1659047200001</v>
      </c>
      <c r="FF90" s="151">
        <f t="shared" si="251"/>
        <v>1073.1659047200001</v>
      </c>
      <c r="FG90" s="151">
        <f t="shared" si="251"/>
        <v>1073.1659047200001</v>
      </c>
      <c r="FH90" s="151">
        <f t="shared" si="251"/>
        <v>1073.1659047200001</v>
      </c>
      <c r="FI90" s="151">
        <f t="shared" si="251"/>
        <v>1073.1659047200001</v>
      </c>
      <c r="FJ90" s="151">
        <f t="shared" si="251"/>
        <v>1073.1659047200001</v>
      </c>
      <c r="FK90" s="151">
        <f t="shared" si="251"/>
        <v>1073.1659047200001</v>
      </c>
      <c r="FL90" s="151">
        <f t="shared" si="251"/>
        <v>1073.1659047200001</v>
      </c>
      <c r="FM90" s="210">
        <f t="shared" si="251"/>
        <v>1073.1659047200001</v>
      </c>
      <c r="FN90" s="151">
        <f t="shared" si="251"/>
        <v>1073.1659047200001</v>
      </c>
      <c r="FO90" s="151">
        <f t="shared" si="251"/>
        <v>1073.1659047200001</v>
      </c>
      <c r="FP90" s="151">
        <f t="shared" si="251"/>
        <v>1073.1659047200001</v>
      </c>
      <c r="FQ90" s="151">
        <f t="shared" si="251"/>
        <v>1278.28314432</v>
      </c>
      <c r="FR90" s="151">
        <f t="shared" si="251"/>
        <v>1278.28314432</v>
      </c>
      <c r="FS90" s="151">
        <f t="shared" si="251"/>
        <v>1278.28314432</v>
      </c>
      <c r="FT90" s="151">
        <f t="shared" si="251"/>
        <v>1278.28314432</v>
      </c>
      <c r="FU90" s="151">
        <f t="shared" si="251"/>
        <v>1278.28314432</v>
      </c>
      <c r="FV90" s="151">
        <f t="shared" ref="FV90:GY90" si="252">IFERROR(IF(FV$25-$C90&lt;0,0,VLOOKUP((ROUNDDOWN((FV$25-$C90)/365+1,0)),$C$8:$E$16,3,0))*$E86*$D$20,0)</f>
        <v>1278.28314432</v>
      </c>
      <c r="FW90" s="151">
        <f t="shared" si="252"/>
        <v>1278.28314432</v>
      </c>
      <c r="FX90" s="151">
        <f t="shared" si="252"/>
        <v>1278.28314432</v>
      </c>
      <c r="FY90" s="151">
        <f t="shared" si="252"/>
        <v>1278.28314432</v>
      </c>
      <c r="FZ90" s="151">
        <f t="shared" si="252"/>
        <v>1278.28314432</v>
      </c>
      <c r="GA90" s="151">
        <f t="shared" si="252"/>
        <v>1278.28314432</v>
      </c>
      <c r="GB90" s="151">
        <f t="shared" si="252"/>
        <v>1278.28314432</v>
      </c>
      <c r="GC90" s="151">
        <f t="shared" si="252"/>
        <v>1186.30819944</v>
      </c>
      <c r="GD90" s="151">
        <f t="shared" si="252"/>
        <v>1186.30819944</v>
      </c>
      <c r="GE90" s="151">
        <f t="shared" si="252"/>
        <v>1186.30819944</v>
      </c>
      <c r="GF90" s="151">
        <f t="shared" si="252"/>
        <v>1186.30819944</v>
      </c>
      <c r="GG90" s="151">
        <f t="shared" si="252"/>
        <v>1186.30819944</v>
      </c>
      <c r="GH90" s="151">
        <f t="shared" si="252"/>
        <v>1186.30819944</v>
      </c>
      <c r="GI90" s="151">
        <f t="shared" si="252"/>
        <v>1186.30819944</v>
      </c>
      <c r="GJ90" s="151">
        <f t="shared" si="252"/>
        <v>1186.30819944</v>
      </c>
      <c r="GK90" s="151">
        <f t="shared" si="252"/>
        <v>1186.30819944</v>
      </c>
      <c r="GL90" s="307">
        <f t="shared" si="252"/>
        <v>1186.30819944</v>
      </c>
      <c r="GM90" s="151">
        <f t="shared" si="252"/>
        <v>1186.30819944</v>
      </c>
      <c r="GN90" s="151">
        <f t="shared" si="252"/>
        <v>1186.30819944</v>
      </c>
      <c r="GO90" s="151">
        <f t="shared" si="252"/>
        <v>677.54251656000008</v>
      </c>
      <c r="GP90" s="151">
        <f t="shared" si="252"/>
        <v>677.54251656000008</v>
      </c>
      <c r="GQ90" s="151">
        <f t="shared" si="252"/>
        <v>677.54251656000008</v>
      </c>
      <c r="GR90" s="151">
        <f t="shared" si="252"/>
        <v>677.54251656000008</v>
      </c>
      <c r="GS90" s="151">
        <f t="shared" si="252"/>
        <v>677.54251656000008</v>
      </c>
      <c r="GT90" s="151">
        <f t="shared" si="252"/>
        <v>677.54251656000008</v>
      </c>
      <c r="GU90" s="151">
        <f t="shared" si="252"/>
        <v>677.54251656000008</v>
      </c>
      <c r="GV90" s="151">
        <f t="shared" si="252"/>
        <v>677.54251656000008</v>
      </c>
      <c r="GW90" s="151">
        <f t="shared" si="252"/>
        <v>677.54251656000008</v>
      </c>
      <c r="GX90" s="151">
        <f t="shared" si="252"/>
        <v>677.54251656000008</v>
      </c>
      <c r="GY90" s="151">
        <f t="shared" si="252"/>
        <v>677.54251656000008</v>
      </c>
    </row>
    <row r="91" spans="2:207" x14ac:dyDescent="0.25">
      <c r="B91" s="143"/>
      <c r="C91" s="144">
        <v>42856</v>
      </c>
      <c r="D91" s="144">
        <f t="shared" si="2"/>
        <v>42886</v>
      </c>
      <c r="E91" s="145">
        <v>868</v>
      </c>
      <c r="F91" s="174">
        <v>0</v>
      </c>
      <c r="G91" s="151">
        <v>0</v>
      </c>
      <c r="H91" s="151">
        <v>0</v>
      </c>
      <c r="I91" s="151">
        <v>0</v>
      </c>
      <c r="J91" s="151">
        <v>0</v>
      </c>
      <c r="K91" s="151">
        <v>0</v>
      </c>
      <c r="L91" s="151">
        <v>0</v>
      </c>
      <c r="M91" s="151">
        <v>0</v>
      </c>
      <c r="N91" s="151">
        <v>0</v>
      </c>
      <c r="O91" s="151">
        <v>0</v>
      </c>
      <c r="P91" s="151">
        <v>0</v>
      </c>
      <c r="Q91" s="151">
        <v>0</v>
      </c>
      <c r="R91" s="151">
        <v>0</v>
      </c>
      <c r="S91" s="151">
        <v>0</v>
      </c>
      <c r="T91" s="151">
        <v>0</v>
      </c>
      <c r="U91" s="151">
        <v>0</v>
      </c>
      <c r="V91" s="151">
        <v>0</v>
      </c>
      <c r="W91" s="151">
        <v>30.994752039682879</v>
      </c>
      <c r="X91" s="151">
        <v>30.994752039682879</v>
      </c>
      <c r="Y91" s="151">
        <v>30.994752039682879</v>
      </c>
      <c r="Z91" s="151">
        <v>30.994752039682879</v>
      </c>
      <c r="AA91" s="151">
        <v>30.994752039682879</v>
      </c>
      <c r="AB91" s="151">
        <v>30.994752039682879</v>
      </c>
      <c r="AC91" s="151">
        <v>30.994752039682879</v>
      </c>
      <c r="AD91" s="151">
        <v>30.994752039682879</v>
      </c>
      <c r="AE91" s="151">
        <v>30.994752039682879</v>
      </c>
      <c r="AF91" s="151">
        <v>30.994752039682879</v>
      </c>
      <c r="AG91" s="151">
        <v>30.994752039682879</v>
      </c>
      <c r="AH91" s="151">
        <v>30.994752039682879</v>
      </c>
      <c r="AI91" s="151">
        <v>31.372736820654616</v>
      </c>
      <c r="AJ91" s="151">
        <v>31.372736820654616</v>
      </c>
      <c r="AK91" s="151">
        <v>31.372736820654616</v>
      </c>
      <c r="AL91" s="151">
        <v>31.372736820654616</v>
      </c>
      <c r="AM91" s="151">
        <v>31.372736820654616</v>
      </c>
      <c r="AN91" s="151">
        <v>31.372736820654616</v>
      </c>
      <c r="AO91" s="210">
        <v>31.372736820654616</v>
      </c>
      <c r="AP91" s="262">
        <v>18.21642783134784</v>
      </c>
      <c r="AQ91" s="268">
        <f t="shared" si="135"/>
        <v>15.978217502801993</v>
      </c>
      <c r="AR91" s="265">
        <f t="shared" ref="AR91:BW91" si="253">IFERROR(IF(AR$25-$C91&lt;0,0,VLOOKUP((ROUNDDOWN((AR$25-$C91)/365+1,0)),$C$8:$E$16,3,0))*$E87*$D$3,0)</f>
        <v>38.101903275912441</v>
      </c>
      <c r="AS91" s="265">
        <f t="shared" si="253"/>
        <v>38.101903275912441</v>
      </c>
      <c r="AT91" s="265">
        <f t="shared" si="253"/>
        <v>38.101903275912441</v>
      </c>
      <c r="AU91" s="265">
        <f t="shared" si="253"/>
        <v>38.101903275912441</v>
      </c>
      <c r="AV91" s="265">
        <f t="shared" si="253"/>
        <v>32.505578130171649</v>
      </c>
      <c r="AW91" s="265">
        <f t="shared" si="253"/>
        <v>32.505578130171649</v>
      </c>
      <c r="AX91" s="265">
        <f t="shared" si="253"/>
        <v>32.505578130171649</v>
      </c>
      <c r="AY91" s="265">
        <f t="shared" si="253"/>
        <v>32.505578130171649</v>
      </c>
      <c r="AZ91" s="265">
        <f t="shared" si="253"/>
        <v>32.505578130171649</v>
      </c>
      <c r="BA91" s="265">
        <f t="shared" si="253"/>
        <v>32.505578130171649</v>
      </c>
      <c r="BB91" s="265">
        <f t="shared" si="253"/>
        <v>32.505578130171649</v>
      </c>
      <c r="BC91" s="265">
        <f t="shared" si="253"/>
        <v>32.505578130171649</v>
      </c>
      <c r="BD91" s="265">
        <f t="shared" si="253"/>
        <v>32.505578130171649</v>
      </c>
      <c r="BE91" s="265">
        <f t="shared" si="253"/>
        <v>32.505578130171649</v>
      </c>
      <c r="BF91" s="265">
        <f t="shared" si="253"/>
        <v>32.505578130171649</v>
      </c>
      <c r="BG91" s="265">
        <f t="shared" si="253"/>
        <v>32.505578130171649</v>
      </c>
      <c r="BH91" s="265">
        <f t="shared" si="253"/>
        <v>22.020155741723233</v>
      </c>
      <c r="BI91" s="265">
        <f t="shared" si="253"/>
        <v>22.020155741723233</v>
      </c>
      <c r="BJ91" s="265">
        <f t="shared" si="253"/>
        <v>22.020155741723233</v>
      </c>
      <c r="BK91" s="265">
        <f t="shared" si="253"/>
        <v>22.020155741723233</v>
      </c>
      <c r="BL91" s="265">
        <f t="shared" si="253"/>
        <v>22.020155741723233</v>
      </c>
      <c r="BM91" s="265">
        <f t="shared" si="253"/>
        <v>22.020155741723233</v>
      </c>
      <c r="BN91" s="265">
        <f t="shared" si="253"/>
        <v>22.020155741723233</v>
      </c>
      <c r="BO91" s="269">
        <f t="shared" si="51"/>
        <v>12.785896882290908</v>
      </c>
      <c r="BP91" s="232">
        <f t="shared" si="253"/>
        <v>22.020155741723233</v>
      </c>
      <c r="BQ91" s="232">
        <f t="shared" si="253"/>
        <v>22.020155741723233</v>
      </c>
      <c r="BR91" s="232">
        <f t="shared" si="253"/>
        <v>22.020155741723233</v>
      </c>
      <c r="BS91" s="232">
        <f t="shared" si="253"/>
        <v>22.020155741723233</v>
      </c>
      <c r="BT91" s="232">
        <f t="shared" si="253"/>
        <v>26.228930490752198</v>
      </c>
      <c r="BU91" s="232">
        <f t="shared" si="253"/>
        <v>26.228930490752198</v>
      </c>
      <c r="BV91" s="232">
        <f t="shared" si="253"/>
        <v>26.228930490752198</v>
      </c>
      <c r="BW91" s="232">
        <f t="shared" si="253"/>
        <v>26.228930490752198</v>
      </c>
      <c r="BX91" s="232">
        <f t="shared" ref="BX91:DA91" si="254">IFERROR(IF(BX$25-$C91&lt;0,0,VLOOKUP((ROUNDDOWN((BX$25-$C91)/365+1,0)),$C$8:$E$16,3,0))*$E87*$D$3,0)</f>
        <v>26.228930490752198</v>
      </c>
      <c r="BY91" s="232">
        <f t="shared" si="254"/>
        <v>26.228930490752198</v>
      </c>
      <c r="BZ91" s="232">
        <f t="shared" si="254"/>
        <v>26.228930490752198</v>
      </c>
      <c r="CA91" s="232">
        <f t="shared" si="254"/>
        <v>26.228930490752198</v>
      </c>
      <c r="CB91" s="232">
        <f t="shared" si="254"/>
        <v>26.228930490752198</v>
      </c>
      <c r="CC91" s="232">
        <f t="shared" si="254"/>
        <v>26.228930490752198</v>
      </c>
      <c r="CD91" s="232">
        <f t="shared" si="254"/>
        <v>26.228930490752198</v>
      </c>
      <c r="CE91" s="232">
        <f t="shared" si="254"/>
        <v>26.228930490752198</v>
      </c>
      <c r="CF91" s="232">
        <f t="shared" si="254"/>
        <v>24.341708206027793</v>
      </c>
      <c r="CG91" s="232">
        <f t="shared" si="254"/>
        <v>24.341708206027793</v>
      </c>
      <c r="CH91" s="232">
        <f t="shared" si="254"/>
        <v>24.341708206027793</v>
      </c>
      <c r="CI91" s="232">
        <f t="shared" si="254"/>
        <v>24.341708206027793</v>
      </c>
      <c r="CJ91" s="232">
        <f t="shared" si="254"/>
        <v>24.341708206027793</v>
      </c>
      <c r="CK91" s="232">
        <f t="shared" si="254"/>
        <v>24.341708206027793</v>
      </c>
      <c r="CL91" s="232">
        <f t="shared" si="254"/>
        <v>24.341708206027793</v>
      </c>
      <c r="CM91" s="232">
        <f t="shared" si="254"/>
        <v>24.341708206027793</v>
      </c>
      <c r="CN91" s="232">
        <f t="shared" si="254"/>
        <v>24.341708206027793</v>
      </c>
      <c r="CO91" s="232">
        <f t="shared" si="254"/>
        <v>24.341708206027793</v>
      </c>
      <c r="CP91" s="232">
        <f t="shared" si="254"/>
        <v>24.341708206027793</v>
      </c>
      <c r="CQ91" s="232">
        <f t="shared" si="254"/>
        <v>24.341708206027793</v>
      </c>
      <c r="CR91" s="232">
        <f t="shared" si="254"/>
        <v>13.902409376472846</v>
      </c>
      <c r="CS91" s="232">
        <f t="shared" si="254"/>
        <v>13.902409376472846</v>
      </c>
      <c r="CT91" s="232">
        <f t="shared" si="254"/>
        <v>13.902409376472846</v>
      </c>
      <c r="CU91" s="232">
        <f t="shared" si="254"/>
        <v>13.902409376472846</v>
      </c>
      <c r="CV91" s="232">
        <f t="shared" si="254"/>
        <v>13.902409376472846</v>
      </c>
      <c r="CW91" s="232">
        <f t="shared" si="254"/>
        <v>13.902409376472846</v>
      </c>
      <c r="CX91" s="232">
        <f t="shared" si="254"/>
        <v>13.902409376472846</v>
      </c>
      <c r="CY91" s="232">
        <f t="shared" si="254"/>
        <v>13.902409376472846</v>
      </c>
      <c r="CZ91" s="232">
        <f t="shared" si="254"/>
        <v>13.902409376472846</v>
      </c>
      <c r="DA91" s="232">
        <f t="shared" si="254"/>
        <v>13.902409376472846</v>
      </c>
      <c r="DD91" s="325">
        <v>0</v>
      </c>
      <c r="DE91" s="151">
        <v>0</v>
      </c>
      <c r="DF91" s="151">
        <v>0</v>
      </c>
      <c r="DG91" s="151">
        <v>0</v>
      </c>
      <c r="DH91" s="151">
        <v>0</v>
      </c>
      <c r="DI91" s="151">
        <v>0</v>
      </c>
      <c r="DJ91" s="151">
        <v>0</v>
      </c>
      <c r="DK91" s="151">
        <v>0</v>
      </c>
      <c r="DL91" s="151">
        <v>0</v>
      </c>
      <c r="DM91" s="151">
        <v>0</v>
      </c>
      <c r="DN91" s="151">
        <v>0</v>
      </c>
      <c r="DO91" s="151">
        <v>0</v>
      </c>
      <c r="DP91" s="151">
        <v>0</v>
      </c>
      <c r="DQ91" s="151">
        <v>0</v>
      </c>
      <c r="DR91" s="151">
        <v>0</v>
      </c>
      <c r="DS91" s="151">
        <v>0</v>
      </c>
      <c r="DT91" s="151">
        <v>0</v>
      </c>
      <c r="DU91" s="151">
        <v>1274.8588915662651</v>
      </c>
      <c r="DV91" s="151">
        <v>1274.8588915662651</v>
      </c>
      <c r="DW91" s="151">
        <v>1274.8588915662651</v>
      </c>
      <c r="DX91" s="151">
        <v>1274.8588915662651</v>
      </c>
      <c r="DY91" s="151">
        <v>1274.8588915662651</v>
      </c>
      <c r="DZ91" s="151">
        <v>1274.8588915662651</v>
      </c>
      <c r="EA91" s="151">
        <v>1274.8588915662651</v>
      </c>
      <c r="EB91" s="151">
        <v>1274.8588915662651</v>
      </c>
      <c r="EC91" s="151">
        <v>1274.8588915662651</v>
      </c>
      <c r="ED91" s="151">
        <v>1274.8588915662651</v>
      </c>
      <c r="EE91" s="151">
        <v>1274.8588915662651</v>
      </c>
      <c r="EF91" s="151">
        <v>1274.8588915662651</v>
      </c>
      <c r="EG91" s="151">
        <v>1290.4059512195122</v>
      </c>
      <c r="EH91" s="151">
        <v>1290.4059512195122</v>
      </c>
      <c r="EI91" s="151">
        <v>1290.4059512195122</v>
      </c>
      <c r="EJ91" s="151">
        <v>1290.4059512195122</v>
      </c>
      <c r="EK91" s="151">
        <v>1290.4059512195122</v>
      </c>
      <c r="EL91" s="151">
        <v>1290.4059512195122</v>
      </c>
      <c r="EM91" s="151">
        <v>1290.4059512195122</v>
      </c>
      <c r="EN91" s="326">
        <v>749.26797167584584</v>
      </c>
      <c r="EO91" s="325">
        <f t="shared" si="138"/>
        <v>609.15744426193555</v>
      </c>
      <c r="EP91" s="151">
        <f t="shared" ref="EP91:FU91" si="255">IFERROR(IF(EP$25-$C91&lt;0,0,VLOOKUP((ROUNDDOWN((EP$25-$C91)/365+1,0)),$C$8:$E$16,3,0))*$E87*$D$20,0)</f>
        <v>1452.60621324</v>
      </c>
      <c r="EQ91" s="151">
        <f t="shared" si="255"/>
        <v>1452.60621324</v>
      </c>
      <c r="ER91" s="151">
        <f t="shared" si="255"/>
        <v>1452.60621324</v>
      </c>
      <c r="ES91" s="151">
        <f t="shared" si="255"/>
        <v>1452.60621324</v>
      </c>
      <c r="ET91" s="151">
        <f t="shared" si="255"/>
        <v>1239.25055436</v>
      </c>
      <c r="EU91" s="151">
        <f t="shared" si="255"/>
        <v>1239.25055436</v>
      </c>
      <c r="EV91" s="151">
        <f t="shared" si="255"/>
        <v>1239.25055436</v>
      </c>
      <c r="EW91" s="151">
        <f t="shared" si="255"/>
        <v>1239.25055436</v>
      </c>
      <c r="EX91" s="151">
        <f t="shared" si="255"/>
        <v>1239.25055436</v>
      </c>
      <c r="EY91" s="151">
        <f t="shared" si="255"/>
        <v>1239.25055436</v>
      </c>
      <c r="EZ91" s="151">
        <f t="shared" si="255"/>
        <v>1239.25055436</v>
      </c>
      <c r="FA91" s="151">
        <f t="shared" si="255"/>
        <v>1239.25055436</v>
      </c>
      <c r="FB91" s="151">
        <f t="shared" si="255"/>
        <v>1239.25055436</v>
      </c>
      <c r="FC91" s="151">
        <f t="shared" si="255"/>
        <v>1239.25055436</v>
      </c>
      <c r="FD91" s="151">
        <f t="shared" si="255"/>
        <v>1239.25055436</v>
      </c>
      <c r="FE91" s="151">
        <f t="shared" si="255"/>
        <v>1239.25055436</v>
      </c>
      <c r="FF91" s="151">
        <f t="shared" si="255"/>
        <v>839.50176492000003</v>
      </c>
      <c r="FG91" s="151">
        <f t="shared" si="255"/>
        <v>839.50176492000003</v>
      </c>
      <c r="FH91" s="151">
        <f t="shared" si="255"/>
        <v>839.50176492000003</v>
      </c>
      <c r="FI91" s="151">
        <f t="shared" si="255"/>
        <v>839.50176492000003</v>
      </c>
      <c r="FJ91" s="151">
        <f t="shared" si="255"/>
        <v>839.50176492000003</v>
      </c>
      <c r="FK91" s="151">
        <f t="shared" si="255"/>
        <v>839.50176492000003</v>
      </c>
      <c r="FL91" s="151">
        <f t="shared" si="255"/>
        <v>839.50176492000003</v>
      </c>
      <c r="FM91" s="210">
        <f t="shared" si="255"/>
        <v>839.50176492000003</v>
      </c>
      <c r="FN91" s="151">
        <f t="shared" si="255"/>
        <v>839.50176492000003</v>
      </c>
      <c r="FO91" s="151">
        <f t="shared" si="255"/>
        <v>839.50176492000003</v>
      </c>
      <c r="FP91" s="151">
        <f t="shared" si="255"/>
        <v>839.50176492000003</v>
      </c>
      <c r="FQ91" s="151">
        <f t="shared" si="255"/>
        <v>839.50176492000003</v>
      </c>
      <c r="FR91" s="151">
        <f t="shared" si="255"/>
        <v>999.95811551999998</v>
      </c>
      <c r="FS91" s="151">
        <f t="shared" si="255"/>
        <v>999.95811551999998</v>
      </c>
      <c r="FT91" s="151">
        <f t="shared" si="255"/>
        <v>999.95811551999998</v>
      </c>
      <c r="FU91" s="151">
        <f t="shared" si="255"/>
        <v>999.95811551999998</v>
      </c>
      <c r="FV91" s="151">
        <f t="shared" ref="FV91:GY91" si="256">IFERROR(IF(FV$25-$C91&lt;0,0,VLOOKUP((ROUNDDOWN((FV$25-$C91)/365+1,0)),$C$8:$E$16,3,0))*$E87*$D$20,0)</f>
        <v>999.95811551999998</v>
      </c>
      <c r="FW91" s="151">
        <f t="shared" si="256"/>
        <v>999.95811551999998</v>
      </c>
      <c r="FX91" s="151">
        <f t="shared" si="256"/>
        <v>999.95811551999998</v>
      </c>
      <c r="FY91" s="151">
        <f t="shared" si="256"/>
        <v>999.95811551999998</v>
      </c>
      <c r="FZ91" s="151">
        <f t="shared" si="256"/>
        <v>999.95811551999998</v>
      </c>
      <c r="GA91" s="151">
        <f t="shared" si="256"/>
        <v>999.95811551999998</v>
      </c>
      <c r="GB91" s="151">
        <f t="shared" si="256"/>
        <v>999.95811551999998</v>
      </c>
      <c r="GC91" s="151">
        <f t="shared" si="256"/>
        <v>999.95811551999998</v>
      </c>
      <c r="GD91" s="151">
        <f t="shared" si="256"/>
        <v>928.00919483999996</v>
      </c>
      <c r="GE91" s="151">
        <f t="shared" si="256"/>
        <v>928.00919483999996</v>
      </c>
      <c r="GF91" s="151">
        <f t="shared" si="256"/>
        <v>928.00919483999996</v>
      </c>
      <c r="GG91" s="151">
        <f t="shared" si="256"/>
        <v>928.00919483999996</v>
      </c>
      <c r="GH91" s="151">
        <f t="shared" si="256"/>
        <v>928.00919483999996</v>
      </c>
      <c r="GI91" s="151">
        <f t="shared" si="256"/>
        <v>928.00919483999996</v>
      </c>
      <c r="GJ91" s="151">
        <f t="shared" si="256"/>
        <v>928.00919483999996</v>
      </c>
      <c r="GK91" s="151">
        <f t="shared" si="256"/>
        <v>928.00919483999996</v>
      </c>
      <c r="GL91" s="307">
        <f t="shared" si="256"/>
        <v>928.00919483999996</v>
      </c>
      <c r="GM91" s="151">
        <f t="shared" si="256"/>
        <v>928.00919483999996</v>
      </c>
      <c r="GN91" s="151">
        <f t="shared" si="256"/>
        <v>928.00919483999996</v>
      </c>
      <c r="GO91" s="151">
        <f t="shared" si="256"/>
        <v>928.00919483999996</v>
      </c>
      <c r="GP91" s="151">
        <f t="shared" si="256"/>
        <v>530.01883115999999</v>
      </c>
      <c r="GQ91" s="151">
        <f t="shared" si="256"/>
        <v>530.01883115999999</v>
      </c>
      <c r="GR91" s="151">
        <f t="shared" si="256"/>
        <v>530.01883115999999</v>
      </c>
      <c r="GS91" s="151">
        <f t="shared" si="256"/>
        <v>530.01883115999999</v>
      </c>
      <c r="GT91" s="151">
        <f t="shared" si="256"/>
        <v>530.01883115999999</v>
      </c>
      <c r="GU91" s="151">
        <f t="shared" si="256"/>
        <v>530.01883115999999</v>
      </c>
      <c r="GV91" s="151">
        <f t="shared" si="256"/>
        <v>530.01883115999999</v>
      </c>
      <c r="GW91" s="151">
        <f t="shared" si="256"/>
        <v>530.01883115999999</v>
      </c>
      <c r="GX91" s="151">
        <f t="shared" si="256"/>
        <v>530.01883115999999</v>
      </c>
      <c r="GY91" s="151">
        <f t="shared" si="256"/>
        <v>530.01883115999999</v>
      </c>
    </row>
    <row r="92" spans="2:207" x14ac:dyDescent="0.25">
      <c r="B92" s="143"/>
      <c r="C92" s="144">
        <v>42887</v>
      </c>
      <c r="D92" s="144">
        <f t="shared" ref="D92:D103" si="257">C93-1</f>
        <v>42916</v>
      </c>
      <c r="E92" s="145">
        <v>191</v>
      </c>
      <c r="F92" s="174">
        <v>0</v>
      </c>
      <c r="G92" s="151">
        <v>0</v>
      </c>
      <c r="H92" s="151">
        <v>0</v>
      </c>
      <c r="I92" s="151">
        <v>0</v>
      </c>
      <c r="J92" s="151">
        <v>0</v>
      </c>
      <c r="K92" s="151">
        <v>0</v>
      </c>
      <c r="L92" s="151">
        <v>0</v>
      </c>
      <c r="M92" s="151">
        <v>0</v>
      </c>
      <c r="N92" s="151">
        <v>0</v>
      </c>
      <c r="O92" s="151">
        <v>0</v>
      </c>
      <c r="P92" s="151">
        <v>0</v>
      </c>
      <c r="Q92" s="151">
        <v>0</v>
      </c>
      <c r="R92" s="151">
        <v>0</v>
      </c>
      <c r="S92" s="151">
        <v>0</v>
      </c>
      <c r="T92" s="151">
        <v>0</v>
      </c>
      <c r="U92" s="151">
        <v>0</v>
      </c>
      <c r="V92" s="151">
        <v>0</v>
      </c>
      <c r="W92" s="151">
        <v>0</v>
      </c>
      <c r="X92" s="151">
        <v>5.5087922806948102</v>
      </c>
      <c r="Y92" s="151">
        <v>5.5087922806948102</v>
      </c>
      <c r="Z92" s="151">
        <v>5.5087922806948102</v>
      </c>
      <c r="AA92" s="151">
        <v>5.5087922806948102</v>
      </c>
      <c r="AB92" s="151">
        <v>5.5087922806948102</v>
      </c>
      <c r="AC92" s="151">
        <v>5.5087922806948102</v>
      </c>
      <c r="AD92" s="151">
        <v>5.5087922806948102</v>
      </c>
      <c r="AE92" s="151">
        <v>5.5087922806948102</v>
      </c>
      <c r="AF92" s="151">
        <v>5.5087922806948102</v>
      </c>
      <c r="AG92" s="151">
        <v>5.5087922806948102</v>
      </c>
      <c r="AH92" s="151">
        <v>5.5087922806948102</v>
      </c>
      <c r="AI92" s="151">
        <v>5.5087922806948102</v>
      </c>
      <c r="AJ92" s="151">
        <v>5.5759726743618199</v>
      </c>
      <c r="AK92" s="151">
        <v>5.5759726743618199</v>
      </c>
      <c r="AL92" s="151">
        <v>5.5759726743618199</v>
      </c>
      <c r="AM92" s="151">
        <v>5.5759726743618199</v>
      </c>
      <c r="AN92" s="151">
        <v>5.5759726743618199</v>
      </c>
      <c r="AO92" s="210">
        <v>5.5759726743618199</v>
      </c>
      <c r="AP92" s="262">
        <v>3.2376615528552501</v>
      </c>
      <c r="AQ92" s="268">
        <f t="shared" si="135"/>
        <v>2.8398575709205423</v>
      </c>
      <c r="AR92" s="265">
        <f t="shared" ref="AR92:BW92" si="258">IFERROR(IF(AR$25-$C92&lt;0,0,VLOOKUP((ROUNDDOWN((AR$25-$C92)/365+1,0)),$C$8:$E$16,3,0))*$E88*$D$3,0)</f>
        <v>6.7719680537336009</v>
      </c>
      <c r="AS92" s="265">
        <f t="shared" si="258"/>
        <v>6.7719680537336009</v>
      </c>
      <c r="AT92" s="265">
        <f t="shared" si="258"/>
        <v>6.7719680537336009</v>
      </c>
      <c r="AU92" s="265">
        <f t="shared" si="258"/>
        <v>6.7719680537336009</v>
      </c>
      <c r="AV92" s="265">
        <f t="shared" si="258"/>
        <v>6.7719680537336009</v>
      </c>
      <c r="AW92" s="265">
        <f t="shared" si="258"/>
        <v>5.7773160325254773</v>
      </c>
      <c r="AX92" s="265">
        <f t="shared" si="258"/>
        <v>5.7773160325254773</v>
      </c>
      <c r="AY92" s="265">
        <f t="shared" si="258"/>
        <v>5.7773160325254773</v>
      </c>
      <c r="AZ92" s="265">
        <f t="shared" si="258"/>
        <v>5.7773160325254773</v>
      </c>
      <c r="BA92" s="265">
        <f t="shared" si="258"/>
        <v>5.7773160325254773</v>
      </c>
      <c r="BB92" s="265">
        <f t="shared" si="258"/>
        <v>5.7773160325254773</v>
      </c>
      <c r="BC92" s="265">
        <f t="shared" si="258"/>
        <v>5.7773160325254773</v>
      </c>
      <c r="BD92" s="265">
        <f t="shared" si="258"/>
        <v>5.7773160325254773</v>
      </c>
      <c r="BE92" s="265">
        <f t="shared" si="258"/>
        <v>5.7773160325254773</v>
      </c>
      <c r="BF92" s="265">
        <f t="shared" si="258"/>
        <v>5.7773160325254773</v>
      </c>
      <c r="BG92" s="265">
        <f t="shared" si="258"/>
        <v>5.7773160325254773</v>
      </c>
      <c r="BH92" s="265">
        <f t="shared" si="258"/>
        <v>5.7773160325254773</v>
      </c>
      <c r="BI92" s="265">
        <f t="shared" si="258"/>
        <v>3.9137097730091592</v>
      </c>
      <c r="BJ92" s="265">
        <f t="shared" si="258"/>
        <v>3.9137097730091592</v>
      </c>
      <c r="BK92" s="265">
        <f t="shared" si="258"/>
        <v>3.9137097730091592</v>
      </c>
      <c r="BL92" s="265">
        <f t="shared" si="258"/>
        <v>3.9137097730091592</v>
      </c>
      <c r="BM92" s="265">
        <f t="shared" si="258"/>
        <v>3.9137097730091592</v>
      </c>
      <c r="BN92" s="265">
        <f t="shared" si="258"/>
        <v>3.9137097730091592</v>
      </c>
      <c r="BO92" s="269">
        <f t="shared" si="51"/>
        <v>2.272476642392415</v>
      </c>
      <c r="BP92" s="232">
        <f t="shared" si="258"/>
        <v>3.9137097730091592</v>
      </c>
      <c r="BQ92" s="232">
        <f t="shared" si="258"/>
        <v>3.9137097730091592</v>
      </c>
      <c r="BR92" s="232">
        <f t="shared" si="258"/>
        <v>3.9137097730091592</v>
      </c>
      <c r="BS92" s="232">
        <f t="shared" si="258"/>
        <v>3.9137097730091592</v>
      </c>
      <c r="BT92" s="232">
        <f t="shared" si="258"/>
        <v>3.9137097730091592</v>
      </c>
      <c r="BU92" s="232">
        <f t="shared" si="258"/>
        <v>4.6617482092886204</v>
      </c>
      <c r="BV92" s="232">
        <f t="shared" si="258"/>
        <v>4.6617482092886204</v>
      </c>
      <c r="BW92" s="232">
        <f t="shared" si="258"/>
        <v>4.6617482092886204</v>
      </c>
      <c r="BX92" s="232">
        <f t="shared" ref="BX92:DA92" si="259">IFERROR(IF(BX$25-$C92&lt;0,0,VLOOKUP((ROUNDDOWN((BX$25-$C92)/365+1,0)),$C$8:$E$16,3,0))*$E88*$D$3,0)</f>
        <v>4.6617482092886204</v>
      </c>
      <c r="BY92" s="232">
        <f t="shared" si="259"/>
        <v>4.6617482092886204</v>
      </c>
      <c r="BZ92" s="232">
        <f t="shared" si="259"/>
        <v>4.6617482092886204</v>
      </c>
      <c r="CA92" s="232">
        <f t="shared" si="259"/>
        <v>4.6617482092886204</v>
      </c>
      <c r="CB92" s="232">
        <f t="shared" si="259"/>
        <v>4.6617482092886204</v>
      </c>
      <c r="CC92" s="232">
        <f t="shared" si="259"/>
        <v>4.6617482092886204</v>
      </c>
      <c r="CD92" s="232">
        <f t="shared" si="259"/>
        <v>4.6617482092886204</v>
      </c>
      <c r="CE92" s="232">
        <f t="shared" si="259"/>
        <v>4.6617482092886204</v>
      </c>
      <c r="CF92" s="232">
        <f t="shared" si="259"/>
        <v>4.6617482092886204</v>
      </c>
      <c r="CG92" s="232">
        <f t="shared" si="259"/>
        <v>4.3263264081806607</v>
      </c>
      <c r="CH92" s="232">
        <f t="shared" si="259"/>
        <v>4.3263264081806607</v>
      </c>
      <c r="CI92" s="232">
        <f t="shared" si="259"/>
        <v>4.3263264081806607</v>
      </c>
      <c r="CJ92" s="232">
        <f t="shared" si="259"/>
        <v>4.3263264081806607</v>
      </c>
      <c r="CK92" s="232">
        <f t="shared" si="259"/>
        <v>4.3263264081806607</v>
      </c>
      <c r="CL92" s="232">
        <f t="shared" si="259"/>
        <v>4.3263264081806607</v>
      </c>
      <c r="CM92" s="232">
        <f t="shared" si="259"/>
        <v>4.3263264081806607</v>
      </c>
      <c r="CN92" s="232">
        <f t="shared" si="259"/>
        <v>4.3263264081806607</v>
      </c>
      <c r="CO92" s="232">
        <f t="shared" si="259"/>
        <v>4.3263264081806607</v>
      </c>
      <c r="CP92" s="232">
        <f t="shared" si="259"/>
        <v>4.3263264081806607</v>
      </c>
      <c r="CQ92" s="232">
        <f t="shared" si="259"/>
        <v>4.3263264081806607</v>
      </c>
      <c r="CR92" s="232">
        <f t="shared" si="259"/>
        <v>4.3263264081806607</v>
      </c>
      <c r="CS92" s="232">
        <f t="shared" si="259"/>
        <v>2.4709178301578167</v>
      </c>
      <c r="CT92" s="232">
        <f t="shared" si="259"/>
        <v>2.4709178301578167</v>
      </c>
      <c r="CU92" s="232">
        <f t="shared" si="259"/>
        <v>2.4709178301578167</v>
      </c>
      <c r="CV92" s="232">
        <f t="shared" si="259"/>
        <v>2.4709178301578167</v>
      </c>
      <c r="CW92" s="232">
        <f t="shared" si="259"/>
        <v>2.4709178301578167</v>
      </c>
      <c r="CX92" s="232">
        <f t="shared" si="259"/>
        <v>2.4709178301578167</v>
      </c>
      <c r="CY92" s="232">
        <f t="shared" si="259"/>
        <v>2.4709178301578167</v>
      </c>
      <c r="CZ92" s="232">
        <f t="shared" si="259"/>
        <v>2.4709178301578167</v>
      </c>
      <c r="DA92" s="232">
        <f t="shared" si="259"/>
        <v>2.4709178301578167</v>
      </c>
      <c r="DD92" s="325">
        <v>0</v>
      </c>
      <c r="DE92" s="151">
        <v>0</v>
      </c>
      <c r="DF92" s="151">
        <v>0</v>
      </c>
      <c r="DG92" s="151">
        <v>0</v>
      </c>
      <c r="DH92" s="151">
        <v>0</v>
      </c>
      <c r="DI92" s="151">
        <v>0</v>
      </c>
      <c r="DJ92" s="151">
        <v>0</v>
      </c>
      <c r="DK92" s="151">
        <v>0</v>
      </c>
      <c r="DL92" s="151">
        <v>0</v>
      </c>
      <c r="DM92" s="151">
        <v>0</v>
      </c>
      <c r="DN92" s="151">
        <v>0</v>
      </c>
      <c r="DO92" s="151">
        <v>0</v>
      </c>
      <c r="DP92" s="151">
        <v>0</v>
      </c>
      <c r="DQ92" s="151">
        <v>0</v>
      </c>
      <c r="DR92" s="151">
        <v>0</v>
      </c>
      <c r="DS92" s="151">
        <v>0</v>
      </c>
      <c r="DT92" s="151">
        <v>0</v>
      </c>
      <c r="DU92" s="151">
        <v>0</v>
      </c>
      <c r="DV92" s="151">
        <v>226.58457831325302</v>
      </c>
      <c r="DW92" s="151">
        <v>226.58457831325302</v>
      </c>
      <c r="DX92" s="151">
        <v>226.58457831325302</v>
      </c>
      <c r="DY92" s="151">
        <v>226.58457831325302</v>
      </c>
      <c r="DZ92" s="151">
        <v>226.58457831325302</v>
      </c>
      <c r="EA92" s="151">
        <v>226.58457831325302</v>
      </c>
      <c r="EB92" s="151">
        <v>226.58457831325302</v>
      </c>
      <c r="EC92" s="151">
        <v>226.58457831325302</v>
      </c>
      <c r="ED92" s="151">
        <v>226.58457831325302</v>
      </c>
      <c r="EE92" s="151">
        <v>226.58457831325302</v>
      </c>
      <c r="EF92" s="151">
        <v>226.58457831325302</v>
      </c>
      <c r="EG92" s="151">
        <v>226.58457831325302</v>
      </c>
      <c r="EH92" s="151">
        <v>229.34780487804875</v>
      </c>
      <c r="EI92" s="151">
        <v>229.34780487804875</v>
      </c>
      <c r="EJ92" s="151">
        <v>229.34780487804875</v>
      </c>
      <c r="EK92" s="151">
        <v>229.34780487804875</v>
      </c>
      <c r="EL92" s="151">
        <v>229.34780487804875</v>
      </c>
      <c r="EM92" s="151">
        <v>229.34780487804875</v>
      </c>
      <c r="EN92" s="326">
        <v>133.16969315499605</v>
      </c>
      <c r="EO92" s="325">
        <f t="shared" si="138"/>
        <v>108.26741967096775</v>
      </c>
      <c r="EP92" s="151">
        <f t="shared" ref="EP92:FU92" si="260">IFERROR(IF(EP$25-$C92&lt;0,0,VLOOKUP((ROUNDDOWN((EP$25-$C92)/365+1,0)),$C$8:$E$16,3,0))*$E88*$D$20,0)</f>
        <v>258.17615460000002</v>
      </c>
      <c r="EQ92" s="151">
        <f t="shared" si="260"/>
        <v>258.17615460000002</v>
      </c>
      <c r="ER92" s="151">
        <f t="shared" si="260"/>
        <v>258.17615460000002</v>
      </c>
      <c r="ES92" s="151">
        <f t="shared" si="260"/>
        <v>258.17615460000002</v>
      </c>
      <c r="ET92" s="151">
        <f t="shared" si="260"/>
        <v>258.17615460000002</v>
      </c>
      <c r="EU92" s="151">
        <f t="shared" si="260"/>
        <v>220.2557994</v>
      </c>
      <c r="EV92" s="151">
        <f t="shared" si="260"/>
        <v>220.2557994</v>
      </c>
      <c r="EW92" s="151">
        <f t="shared" si="260"/>
        <v>220.2557994</v>
      </c>
      <c r="EX92" s="151">
        <f t="shared" si="260"/>
        <v>220.2557994</v>
      </c>
      <c r="EY92" s="151">
        <f t="shared" si="260"/>
        <v>220.2557994</v>
      </c>
      <c r="EZ92" s="151">
        <f t="shared" si="260"/>
        <v>220.2557994</v>
      </c>
      <c r="FA92" s="151">
        <f t="shared" si="260"/>
        <v>220.2557994</v>
      </c>
      <c r="FB92" s="151">
        <f t="shared" si="260"/>
        <v>220.2557994</v>
      </c>
      <c r="FC92" s="151">
        <f t="shared" si="260"/>
        <v>220.2557994</v>
      </c>
      <c r="FD92" s="151">
        <f t="shared" si="260"/>
        <v>220.2557994</v>
      </c>
      <c r="FE92" s="151">
        <f t="shared" si="260"/>
        <v>220.2557994</v>
      </c>
      <c r="FF92" s="151">
        <f t="shared" si="260"/>
        <v>220.2557994</v>
      </c>
      <c r="FG92" s="151">
        <f t="shared" si="260"/>
        <v>149.20722180000001</v>
      </c>
      <c r="FH92" s="151">
        <f t="shared" si="260"/>
        <v>149.20722180000001</v>
      </c>
      <c r="FI92" s="151">
        <f t="shared" si="260"/>
        <v>149.20722180000001</v>
      </c>
      <c r="FJ92" s="151">
        <f t="shared" si="260"/>
        <v>149.20722180000001</v>
      </c>
      <c r="FK92" s="151">
        <f t="shared" si="260"/>
        <v>149.20722180000001</v>
      </c>
      <c r="FL92" s="151">
        <f t="shared" si="260"/>
        <v>149.20722180000001</v>
      </c>
      <c r="FM92" s="210">
        <f t="shared" si="260"/>
        <v>149.20722180000001</v>
      </c>
      <c r="FN92" s="151">
        <f t="shared" si="260"/>
        <v>149.20722180000001</v>
      </c>
      <c r="FO92" s="151">
        <f t="shared" si="260"/>
        <v>149.20722180000001</v>
      </c>
      <c r="FP92" s="151">
        <f t="shared" si="260"/>
        <v>149.20722180000001</v>
      </c>
      <c r="FQ92" s="151">
        <f t="shared" si="260"/>
        <v>149.20722180000001</v>
      </c>
      <c r="FR92" s="151">
        <f t="shared" si="260"/>
        <v>149.20722180000001</v>
      </c>
      <c r="FS92" s="151">
        <f t="shared" si="260"/>
        <v>177.7256208</v>
      </c>
      <c r="FT92" s="151">
        <f t="shared" si="260"/>
        <v>177.7256208</v>
      </c>
      <c r="FU92" s="151">
        <f t="shared" si="260"/>
        <v>177.7256208</v>
      </c>
      <c r="FV92" s="151">
        <f t="shared" ref="FV92:GY92" si="261">IFERROR(IF(FV$25-$C92&lt;0,0,VLOOKUP((ROUNDDOWN((FV$25-$C92)/365+1,0)),$C$8:$E$16,3,0))*$E88*$D$20,0)</f>
        <v>177.7256208</v>
      </c>
      <c r="FW92" s="151">
        <f t="shared" si="261"/>
        <v>177.7256208</v>
      </c>
      <c r="FX92" s="151">
        <f t="shared" si="261"/>
        <v>177.7256208</v>
      </c>
      <c r="FY92" s="151">
        <f t="shared" si="261"/>
        <v>177.7256208</v>
      </c>
      <c r="FZ92" s="151">
        <f t="shared" si="261"/>
        <v>177.7256208</v>
      </c>
      <c r="GA92" s="151">
        <f t="shared" si="261"/>
        <v>177.7256208</v>
      </c>
      <c r="GB92" s="151">
        <f t="shared" si="261"/>
        <v>177.7256208</v>
      </c>
      <c r="GC92" s="151">
        <f t="shared" si="261"/>
        <v>177.7256208</v>
      </c>
      <c r="GD92" s="151">
        <f t="shared" si="261"/>
        <v>177.7256208</v>
      </c>
      <c r="GE92" s="151">
        <f t="shared" si="261"/>
        <v>164.93791859999999</v>
      </c>
      <c r="GF92" s="151">
        <f t="shared" si="261"/>
        <v>164.93791859999999</v>
      </c>
      <c r="GG92" s="151">
        <f t="shared" si="261"/>
        <v>164.93791859999999</v>
      </c>
      <c r="GH92" s="151">
        <f t="shared" si="261"/>
        <v>164.93791859999999</v>
      </c>
      <c r="GI92" s="151">
        <f t="shared" si="261"/>
        <v>164.93791859999999</v>
      </c>
      <c r="GJ92" s="151">
        <f t="shared" si="261"/>
        <v>164.93791859999999</v>
      </c>
      <c r="GK92" s="151">
        <f t="shared" si="261"/>
        <v>164.93791859999999</v>
      </c>
      <c r="GL92" s="307">
        <f t="shared" si="261"/>
        <v>164.93791859999999</v>
      </c>
      <c r="GM92" s="151">
        <f t="shared" si="261"/>
        <v>164.93791859999999</v>
      </c>
      <c r="GN92" s="151">
        <f t="shared" si="261"/>
        <v>164.93791859999999</v>
      </c>
      <c r="GO92" s="151">
        <f t="shared" si="261"/>
        <v>164.93791859999999</v>
      </c>
      <c r="GP92" s="151">
        <f t="shared" si="261"/>
        <v>164.93791859999999</v>
      </c>
      <c r="GQ92" s="151">
        <f t="shared" si="261"/>
        <v>94.201871400000016</v>
      </c>
      <c r="GR92" s="151">
        <f t="shared" si="261"/>
        <v>94.201871400000016</v>
      </c>
      <c r="GS92" s="151">
        <f t="shared" si="261"/>
        <v>94.201871400000016</v>
      </c>
      <c r="GT92" s="151">
        <f t="shared" si="261"/>
        <v>94.201871400000016</v>
      </c>
      <c r="GU92" s="151">
        <f t="shared" si="261"/>
        <v>94.201871400000016</v>
      </c>
      <c r="GV92" s="151">
        <f t="shared" si="261"/>
        <v>94.201871400000016</v>
      </c>
      <c r="GW92" s="151">
        <f t="shared" si="261"/>
        <v>94.201871400000016</v>
      </c>
      <c r="GX92" s="151">
        <f t="shared" si="261"/>
        <v>94.201871400000016</v>
      </c>
      <c r="GY92" s="151">
        <f t="shared" si="261"/>
        <v>94.201871400000016</v>
      </c>
    </row>
    <row r="93" spans="2:207" x14ac:dyDescent="0.25">
      <c r="B93" s="143"/>
      <c r="C93" s="144">
        <v>42917</v>
      </c>
      <c r="D93" s="144">
        <f t="shared" si="257"/>
        <v>42947</v>
      </c>
      <c r="E93" s="145">
        <v>206</v>
      </c>
      <c r="F93" s="174">
        <v>0</v>
      </c>
      <c r="G93" s="151">
        <v>0</v>
      </c>
      <c r="H93" s="151">
        <v>0</v>
      </c>
      <c r="I93" s="151">
        <v>0</v>
      </c>
      <c r="J93" s="151">
        <v>0</v>
      </c>
      <c r="K93" s="151">
        <v>0</v>
      </c>
      <c r="L93" s="151">
        <v>0</v>
      </c>
      <c r="M93" s="151">
        <v>0</v>
      </c>
      <c r="N93" s="151">
        <v>0</v>
      </c>
      <c r="O93" s="151">
        <v>0</v>
      </c>
      <c r="P93" s="151">
        <v>0</v>
      </c>
      <c r="Q93" s="151">
        <v>0</v>
      </c>
      <c r="R93" s="151">
        <v>0</v>
      </c>
      <c r="S93" s="151">
        <v>0</v>
      </c>
      <c r="T93" s="151">
        <v>0</v>
      </c>
      <c r="U93" s="151">
        <v>0</v>
      </c>
      <c r="V93" s="151">
        <v>0</v>
      </c>
      <c r="W93" s="151">
        <v>0</v>
      </c>
      <c r="X93" s="151">
        <v>0</v>
      </c>
      <c r="Y93" s="151">
        <v>18.376499532581935</v>
      </c>
      <c r="Z93" s="151">
        <v>18.376499532581935</v>
      </c>
      <c r="AA93" s="151">
        <v>18.376499532581935</v>
      </c>
      <c r="AB93" s="151">
        <v>18.376499532581935</v>
      </c>
      <c r="AC93" s="151">
        <v>18.376499532581935</v>
      </c>
      <c r="AD93" s="151">
        <v>18.376499532581935</v>
      </c>
      <c r="AE93" s="151">
        <v>18.376499532581935</v>
      </c>
      <c r="AF93" s="151">
        <v>18.376499532581935</v>
      </c>
      <c r="AG93" s="151">
        <v>18.376499532581935</v>
      </c>
      <c r="AH93" s="151">
        <v>18.376499532581935</v>
      </c>
      <c r="AI93" s="151">
        <v>18.376499532581935</v>
      </c>
      <c r="AJ93" s="151">
        <v>18.376499532581935</v>
      </c>
      <c r="AK93" s="151">
        <v>18.600603185418297</v>
      </c>
      <c r="AL93" s="151">
        <v>18.600603185418297</v>
      </c>
      <c r="AM93" s="151">
        <v>18.600603185418297</v>
      </c>
      <c r="AN93" s="151">
        <v>18.600603185418297</v>
      </c>
      <c r="AO93" s="210">
        <v>18.600603185418297</v>
      </c>
      <c r="AP93" s="262">
        <v>10.800350236694495</v>
      </c>
      <c r="AQ93" s="268">
        <f t="shared" si="135"/>
        <v>9.4733361988443736</v>
      </c>
      <c r="AR93" s="265">
        <f t="shared" ref="AR93:BW93" si="262">IFERROR(IF(AR$25-$C93&lt;0,0,VLOOKUP((ROUNDDOWN((AR$25-$C93)/365+1,0)),$C$8:$E$16,3,0))*$E89*$D$3,0)</f>
        <v>22.590263243398123</v>
      </c>
      <c r="AS93" s="265">
        <f t="shared" si="262"/>
        <v>22.590263243398123</v>
      </c>
      <c r="AT93" s="265">
        <f t="shared" si="262"/>
        <v>22.590263243398123</v>
      </c>
      <c r="AU93" s="265">
        <f t="shared" si="262"/>
        <v>22.590263243398123</v>
      </c>
      <c r="AV93" s="265">
        <f t="shared" si="262"/>
        <v>22.590263243398123</v>
      </c>
      <c r="AW93" s="265">
        <f t="shared" si="262"/>
        <v>22.590263243398123</v>
      </c>
      <c r="AX93" s="265">
        <f t="shared" si="262"/>
        <v>19.27225423680197</v>
      </c>
      <c r="AY93" s="265">
        <f t="shared" si="262"/>
        <v>19.27225423680197</v>
      </c>
      <c r="AZ93" s="265">
        <f t="shared" si="262"/>
        <v>19.27225423680197</v>
      </c>
      <c r="BA93" s="265">
        <f t="shared" si="262"/>
        <v>19.27225423680197</v>
      </c>
      <c r="BB93" s="265">
        <f t="shared" si="262"/>
        <v>19.27225423680197</v>
      </c>
      <c r="BC93" s="265">
        <f t="shared" si="262"/>
        <v>19.27225423680197</v>
      </c>
      <c r="BD93" s="265">
        <f t="shared" si="262"/>
        <v>19.27225423680197</v>
      </c>
      <c r="BE93" s="265">
        <f t="shared" si="262"/>
        <v>19.27225423680197</v>
      </c>
      <c r="BF93" s="265">
        <f t="shared" si="262"/>
        <v>19.27225423680197</v>
      </c>
      <c r="BG93" s="265">
        <f t="shared" si="262"/>
        <v>19.27225423680197</v>
      </c>
      <c r="BH93" s="265">
        <f t="shared" si="262"/>
        <v>19.27225423680197</v>
      </c>
      <c r="BI93" s="265">
        <f t="shared" si="262"/>
        <v>19.27225423680197</v>
      </c>
      <c r="BJ93" s="265">
        <f t="shared" si="262"/>
        <v>13.055545054113571</v>
      </c>
      <c r="BK93" s="265">
        <f t="shared" si="262"/>
        <v>13.055545054113571</v>
      </c>
      <c r="BL93" s="265">
        <f t="shared" si="262"/>
        <v>13.055545054113571</v>
      </c>
      <c r="BM93" s="265">
        <f t="shared" si="262"/>
        <v>13.055545054113571</v>
      </c>
      <c r="BN93" s="265">
        <f t="shared" si="262"/>
        <v>13.055545054113571</v>
      </c>
      <c r="BO93" s="269">
        <f t="shared" si="51"/>
        <v>7.5806390636788477</v>
      </c>
      <c r="BP93" s="232">
        <f t="shared" si="262"/>
        <v>13.055545054113571</v>
      </c>
      <c r="BQ93" s="232">
        <f t="shared" si="262"/>
        <v>13.055545054113571</v>
      </c>
      <c r="BR93" s="232">
        <f t="shared" si="262"/>
        <v>13.055545054113571</v>
      </c>
      <c r="BS93" s="232">
        <f t="shared" si="262"/>
        <v>13.055545054113571</v>
      </c>
      <c r="BT93" s="232">
        <f t="shared" si="262"/>
        <v>13.055545054113571</v>
      </c>
      <c r="BU93" s="232">
        <f t="shared" si="262"/>
        <v>13.055545054113571</v>
      </c>
      <c r="BV93" s="232">
        <f t="shared" si="262"/>
        <v>15.550888366079775</v>
      </c>
      <c r="BW93" s="232">
        <f t="shared" si="262"/>
        <v>15.550888366079775</v>
      </c>
      <c r="BX93" s="232">
        <f t="shared" ref="BX93:DA93" si="263">IFERROR(IF(BX$25-$C93&lt;0,0,VLOOKUP((ROUNDDOWN((BX$25-$C93)/365+1,0)),$C$8:$E$16,3,0))*$E89*$D$3,0)</f>
        <v>15.550888366079775</v>
      </c>
      <c r="BY93" s="232">
        <f t="shared" si="263"/>
        <v>15.550888366079775</v>
      </c>
      <c r="BZ93" s="232">
        <f t="shared" si="263"/>
        <v>15.550888366079775</v>
      </c>
      <c r="CA93" s="232">
        <f t="shared" si="263"/>
        <v>15.550888366079775</v>
      </c>
      <c r="CB93" s="232">
        <f t="shared" si="263"/>
        <v>15.550888366079775</v>
      </c>
      <c r="CC93" s="232">
        <f t="shared" si="263"/>
        <v>15.550888366079775</v>
      </c>
      <c r="CD93" s="232">
        <f t="shared" si="263"/>
        <v>15.550888366079775</v>
      </c>
      <c r="CE93" s="232">
        <f t="shared" si="263"/>
        <v>15.550888366079775</v>
      </c>
      <c r="CF93" s="232">
        <f t="shared" si="263"/>
        <v>15.550888366079775</v>
      </c>
      <c r="CG93" s="232">
        <f t="shared" si="263"/>
        <v>15.550888366079775</v>
      </c>
      <c r="CH93" s="232">
        <f t="shared" si="263"/>
        <v>14.431971867289448</v>
      </c>
      <c r="CI93" s="232">
        <f t="shared" si="263"/>
        <v>14.431971867289448</v>
      </c>
      <c r="CJ93" s="232">
        <f t="shared" si="263"/>
        <v>14.431971867289448</v>
      </c>
      <c r="CK93" s="232">
        <f t="shared" si="263"/>
        <v>14.431971867289448</v>
      </c>
      <c r="CL93" s="232">
        <f t="shared" si="263"/>
        <v>14.431971867289448</v>
      </c>
      <c r="CM93" s="232">
        <f t="shared" si="263"/>
        <v>14.431971867289448</v>
      </c>
      <c r="CN93" s="232">
        <f t="shared" si="263"/>
        <v>14.431971867289448</v>
      </c>
      <c r="CO93" s="232">
        <f t="shared" si="263"/>
        <v>14.431971867289448</v>
      </c>
      <c r="CP93" s="232">
        <f t="shared" si="263"/>
        <v>14.431971867289448</v>
      </c>
      <c r="CQ93" s="232">
        <f t="shared" si="263"/>
        <v>14.431971867289448</v>
      </c>
      <c r="CR93" s="232">
        <f t="shared" si="263"/>
        <v>14.431971867289448</v>
      </c>
      <c r="CS93" s="232">
        <f t="shared" si="263"/>
        <v>14.431971867289448</v>
      </c>
      <c r="CT93" s="232">
        <f t="shared" si="263"/>
        <v>8.2426089126773956</v>
      </c>
      <c r="CU93" s="232">
        <f t="shared" si="263"/>
        <v>8.2426089126773956</v>
      </c>
      <c r="CV93" s="232">
        <f t="shared" si="263"/>
        <v>8.2426089126773956</v>
      </c>
      <c r="CW93" s="232">
        <f t="shared" si="263"/>
        <v>8.2426089126773956</v>
      </c>
      <c r="CX93" s="232">
        <f t="shared" si="263"/>
        <v>8.2426089126773956</v>
      </c>
      <c r="CY93" s="232">
        <f t="shared" si="263"/>
        <v>8.2426089126773956</v>
      </c>
      <c r="CZ93" s="232">
        <f t="shared" si="263"/>
        <v>8.2426089126773956</v>
      </c>
      <c r="DA93" s="232">
        <f t="shared" si="263"/>
        <v>8.2426089126773956</v>
      </c>
      <c r="DD93" s="325">
        <v>0</v>
      </c>
      <c r="DE93" s="151">
        <v>0</v>
      </c>
      <c r="DF93" s="151">
        <v>0</v>
      </c>
      <c r="DG93" s="151">
        <v>0</v>
      </c>
      <c r="DH93" s="151">
        <v>0</v>
      </c>
      <c r="DI93" s="151">
        <v>0</v>
      </c>
      <c r="DJ93" s="151">
        <v>0</v>
      </c>
      <c r="DK93" s="151">
        <v>0</v>
      </c>
      <c r="DL93" s="151">
        <v>0</v>
      </c>
      <c r="DM93" s="151">
        <v>0</v>
      </c>
      <c r="DN93" s="151">
        <v>0</v>
      </c>
      <c r="DO93" s="151">
        <v>0</v>
      </c>
      <c r="DP93" s="151">
        <v>0</v>
      </c>
      <c r="DQ93" s="151">
        <v>0</v>
      </c>
      <c r="DR93" s="151">
        <v>0</v>
      </c>
      <c r="DS93" s="151">
        <v>0</v>
      </c>
      <c r="DT93" s="151">
        <v>0</v>
      </c>
      <c r="DU93" s="151">
        <v>0</v>
      </c>
      <c r="DV93" s="151">
        <v>0</v>
      </c>
      <c r="DW93" s="151">
        <v>755.85195180722894</v>
      </c>
      <c r="DX93" s="151">
        <v>755.85195180722894</v>
      </c>
      <c r="DY93" s="151">
        <v>755.85195180722894</v>
      </c>
      <c r="DZ93" s="151">
        <v>755.85195180722894</v>
      </c>
      <c r="EA93" s="151">
        <v>755.85195180722894</v>
      </c>
      <c r="EB93" s="151">
        <v>755.85195180722894</v>
      </c>
      <c r="EC93" s="151">
        <v>755.85195180722894</v>
      </c>
      <c r="ED93" s="151">
        <v>755.85195180722894</v>
      </c>
      <c r="EE93" s="151">
        <v>755.85195180722894</v>
      </c>
      <c r="EF93" s="151">
        <v>755.85195180722894</v>
      </c>
      <c r="EG93" s="151">
        <v>755.85195180722894</v>
      </c>
      <c r="EH93" s="151">
        <v>755.85195180722894</v>
      </c>
      <c r="EI93" s="151">
        <v>765.06965853658528</v>
      </c>
      <c r="EJ93" s="151">
        <v>765.06965853658528</v>
      </c>
      <c r="EK93" s="151">
        <v>765.06965853658528</v>
      </c>
      <c r="EL93" s="151">
        <v>765.06965853658528</v>
      </c>
      <c r="EM93" s="151">
        <v>765.06965853658528</v>
      </c>
      <c r="EN93" s="326">
        <v>444.23399527930763</v>
      </c>
      <c r="EO93" s="325">
        <f t="shared" si="138"/>
        <v>361.16376977032257</v>
      </c>
      <c r="EP93" s="151">
        <f t="shared" ref="EP93:FU93" si="264">IFERROR(IF(EP$25-$C93&lt;0,0,VLOOKUP((ROUNDDOWN((EP$25-$C93)/365+1,0)),$C$8:$E$16,3,0))*$E89*$D$20,0)</f>
        <v>861.2366817599999</v>
      </c>
      <c r="EQ93" s="151">
        <f t="shared" si="264"/>
        <v>861.2366817599999</v>
      </c>
      <c r="ER93" s="151">
        <f t="shared" si="264"/>
        <v>861.2366817599999</v>
      </c>
      <c r="ES93" s="151">
        <f t="shared" si="264"/>
        <v>861.2366817599999</v>
      </c>
      <c r="ET93" s="151">
        <f t="shared" si="264"/>
        <v>861.2366817599999</v>
      </c>
      <c r="EU93" s="151">
        <f t="shared" si="264"/>
        <v>861.2366817599999</v>
      </c>
      <c r="EV93" s="151">
        <f t="shared" si="264"/>
        <v>734.74010064000004</v>
      </c>
      <c r="EW93" s="151">
        <f t="shared" si="264"/>
        <v>734.74010064000004</v>
      </c>
      <c r="EX93" s="151">
        <f t="shared" si="264"/>
        <v>734.74010064000004</v>
      </c>
      <c r="EY93" s="151">
        <f t="shared" si="264"/>
        <v>734.74010064000004</v>
      </c>
      <c r="EZ93" s="151">
        <f t="shared" si="264"/>
        <v>734.74010064000004</v>
      </c>
      <c r="FA93" s="151">
        <f t="shared" si="264"/>
        <v>734.74010064000004</v>
      </c>
      <c r="FB93" s="151">
        <f t="shared" si="264"/>
        <v>734.74010064000004</v>
      </c>
      <c r="FC93" s="151">
        <f t="shared" si="264"/>
        <v>734.74010064000004</v>
      </c>
      <c r="FD93" s="151">
        <f t="shared" si="264"/>
        <v>734.74010064000004</v>
      </c>
      <c r="FE93" s="151">
        <f t="shared" si="264"/>
        <v>734.74010064000004</v>
      </c>
      <c r="FF93" s="151">
        <f t="shared" si="264"/>
        <v>734.74010064000004</v>
      </c>
      <c r="FG93" s="151">
        <f t="shared" si="264"/>
        <v>734.74010064000004</v>
      </c>
      <c r="FH93" s="151">
        <f t="shared" si="264"/>
        <v>497.73277007999997</v>
      </c>
      <c r="FI93" s="151">
        <f t="shared" si="264"/>
        <v>497.73277007999997</v>
      </c>
      <c r="FJ93" s="151">
        <f t="shared" si="264"/>
        <v>497.73277007999997</v>
      </c>
      <c r="FK93" s="151">
        <f t="shared" si="264"/>
        <v>497.73277007999997</v>
      </c>
      <c r="FL93" s="151">
        <f t="shared" si="264"/>
        <v>497.73277007999997</v>
      </c>
      <c r="FM93" s="210">
        <f t="shared" si="264"/>
        <v>497.73277007999997</v>
      </c>
      <c r="FN93" s="151">
        <f t="shared" si="264"/>
        <v>497.73277007999997</v>
      </c>
      <c r="FO93" s="151">
        <f t="shared" si="264"/>
        <v>497.73277007999997</v>
      </c>
      <c r="FP93" s="151">
        <f t="shared" si="264"/>
        <v>497.73277007999997</v>
      </c>
      <c r="FQ93" s="151">
        <f t="shared" si="264"/>
        <v>497.73277007999997</v>
      </c>
      <c r="FR93" s="151">
        <f t="shared" si="264"/>
        <v>497.73277007999997</v>
      </c>
      <c r="FS93" s="151">
        <f t="shared" si="264"/>
        <v>497.73277007999997</v>
      </c>
      <c r="FT93" s="151">
        <f t="shared" si="264"/>
        <v>592.86584448000008</v>
      </c>
      <c r="FU93" s="151">
        <f t="shared" si="264"/>
        <v>592.86584448000008</v>
      </c>
      <c r="FV93" s="151">
        <f t="shared" ref="FV93:GY93" si="265">IFERROR(IF(FV$25-$C93&lt;0,0,VLOOKUP((ROUNDDOWN((FV$25-$C93)/365+1,0)),$C$8:$E$16,3,0))*$E89*$D$20,0)</f>
        <v>592.86584448000008</v>
      </c>
      <c r="FW93" s="151">
        <f t="shared" si="265"/>
        <v>592.86584448000008</v>
      </c>
      <c r="FX93" s="151">
        <f t="shared" si="265"/>
        <v>592.86584448000008</v>
      </c>
      <c r="FY93" s="151">
        <f t="shared" si="265"/>
        <v>592.86584448000008</v>
      </c>
      <c r="FZ93" s="151">
        <f t="shared" si="265"/>
        <v>592.86584448000008</v>
      </c>
      <c r="GA93" s="151">
        <f t="shared" si="265"/>
        <v>592.86584448000008</v>
      </c>
      <c r="GB93" s="151">
        <f t="shared" si="265"/>
        <v>592.86584448000008</v>
      </c>
      <c r="GC93" s="151">
        <f t="shared" si="265"/>
        <v>592.86584448000008</v>
      </c>
      <c r="GD93" s="151">
        <f t="shared" si="265"/>
        <v>592.86584448000008</v>
      </c>
      <c r="GE93" s="151">
        <f t="shared" si="265"/>
        <v>592.86584448000008</v>
      </c>
      <c r="GF93" s="151">
        <f t="shared" si="265"/>
        <v>550.20800015999998</v>
      </c>
      <c r="GG93" s="151">
        <f t="shared" si="265"/>
        <v>550.20800015999998</v>
      </c>
      <c r="GH93" s="151">
        <f t="shared" si="265"/>
        <v>550.20800015999998</v>
      </c>
      <c r="GI93" s="151">
        <f t="shared" si="265"/>
        <v>550.20800015999998</v>
      </c>
      <c r="GJ93" s="151">
        <f t="shared" si="265"/>
        <v>550.20800015999998</v>
      </c>
      <c r="GK93" s="151">
        <f t="shared" si="265"/>
        <v>550.20800015999998</v>
      </c>
      <c r="GL93" s="307">
        <f t="shared" si="265"/>
        <v>550.20800015999998</v>
      </c>
      <c r="GM93" s="151">
        <f t="shared" si="265"/>
        <v>550.20800015999998</v>
      </c>
      <c r="GN93" s="151">
        <f t="shared" si="265"/>
        <v>550.20800015999998</v>
      </c>
      <c r="GO93" s="151">
        <f t="shared" si="265"/>
        <v>550.20800015999998</v>
      </c>
      <c r="GP93" s="151">
        <f t="shared" si="265"/>
        <v>550.20800015999998</v>
      </c>
      <c r="GQ93" s="151">
        <f t="shared" si="265"/>
        <v>550.20800015999998</v>
      </c>
      <c r="GR93" s="151">
        <f t="shared" si="265"/>
        <v>314.24322384000004</v>
      </c>
      <c r="GS93" s="151">
        <f t="shared" si="265"/>
        <v>314.24322384000004</v>
      </c>
      <c r="GT93" s="151">
        <f t="shared" si="265"/>
        <v>314.24322384000004</v>
      </c>
      <c r="GU93" s="151">
        <f t="shared" si="265"/>
        <v>314.24322384000004</v>
      </c>
      <c r="GV93" s="151">
        <f t="shared" si="265"/>
        <v>314.24322384000004</v>
      </c>
      <c r="GW93" s="151">
        <f t="shared" si="265"/>
        <v>314.24322384000004</v>
      </c>
      <c r="GX93" s="151">
        <f t="shared" si="265"/>
        <v>314.24322384000004</v>
      </c>
      <c r="GY93" s="151">
        <f t="shared" si="265"/>
        <v>314.24322384000004</v>
      </c>
    </row>
    <row r="94" spans="2:207" x14ac:dyDescent="0.25">
      <c r="B94" s="143"/>
      <c r="C94" s="144">
        <v>42948</v>
      </c>
      <c r="D94" s="144">
        <f t="shared" si="257"/>
        <v>42978</v>
      </c>
      <c r="E94" s="145">
        <v>789</v>
      </c>
      <c r="F94" s="174">
        <v>0</v>
      </c>
      <c r="G94" s="151">
        <v>0</v>
      </c>
      <c r="H94" s="151">
        <v>0</v>
      </c>
      <c r="I94" s="151">
        <v>0</v>
      </c>
      <c r="J94" s="151">
        <v>0</v>
      </c>
      <c r="K94" s="151">
        <v>0</v>
      </c>
      <c r="L94" s="151">
        <v>0</v>
      </c>
      <c r="M94" s="151">
        <v>0</v>
      </c>
      <c r="N94" s="151">
        <v>0</v>
      </c>
      <c r="O94" s="151">
        <v>0</v>
      </c>
      <c r="P94" s="151">
        <v>0</v>
      </c>
      <c r="Q94" s="151">
        <v>0</v>
      </c>
      <c r="R94" s="151">
        <v>0</v>
      </c>
      <c r="S94" s="151">
        <v>0</v>
      </c>
      <c r="T94" s="151">
        <v>0</v>
      </c>
      <c r="U94" s="151">
        <v>0</v>
      </c>
      <c r="V94" s="151">
        <v>0</v>
      </c>
      <c r="W94" s="151">
        <v>0</v>
      </c>
      <c r="X94" s="151">
        <v>0</v>
      </c>
      <c r="Y94" s="151">
        <v>0</v>
      </c>
      <c r="Z94" s="151">
        <v>24.446564989045651</v>
      </c>
      <c r="AA94" s="151">
        <v>24.446564989045651</v>
      </c>
      <c r="AB94" s="151">
        <v>24.446564989045651</v>
      </c>
      <c r="AC94" s="151">
        <v>24.446564989045651</v>
      </c>
      <c r="AD94" s="151">
        <v>24.446564989045651</v>
      </c>
      <c r="AE94" s="151">
        <v>24.446564989045651</v>
      </c>
      <c r="AF94" s="151">
        <v>24.446564989045651</v>
      </c>
      <c r="AG94" s="151">
        <v>24.446564989045651</v>
      </c>
      <c r="AH94" s="151">
        <v>24.446564989045651</v>
      </c>
      <c r="AI94" s="151">
        <v>24.446564989045651</v>
      </c>
      <c r="AJ94" s="151">
        <v>24.446564989045651</v>
      </c>
      <c r="AK94" s="151">
        <v>24.446564989045651</v>
      </c>
      <c r="AL94" s="151">
        <v>24.744693830375475</v>
      </c>
      <c r="AM94" s="151">
        <v>24.744693830375475</v>
      </c>
      <c r="AN94" s="151">
        <v>24.744693830375475</v>
      </c>
      <c r="AO94" s="210">
        <v>24.744693830375475</v>
      </c>
      <c r="AP94" s="262">
        <v>14.367886740218017</v>
      </c>
      <c r="AQ94" s="268">
        <f t="shared" ref="AQ94:AQ125" si="266">IFERROR(IF(AQ$25-$C94&lt;0,0,VLOOKUP((ROUNDDOWN((AQ$25-$C94)/365+1,0)),$C$8:$E$16,3,0))*$E90*($D$3*$AQ$24/31),0)</f>
        <v>12.602537748688897</v>
      </c>
      <c r="AR94" s="265">
        <f t="shared" ref="AR94:BW94" si="267">IFERROR(IF(AR$25-$C94&lt;0,0,VLOOKUP((ROUNDDOWN((AR$25-$C94)/365+1,0)),$C$8:$E$16,3,0))*$E90*$D$3,0)</f>
        <v>30.052205400719679</v>
      </c>
      <c r="AS94" s="265">
        <f t="shared" si="267"/>
        <v>30.052205400719679</v>
      </c>
      <c r="AT94" s="265">
        <f t="shared" si="267"/>
        <v>30.052205400719679</v>
      </c>
      <c r="AU94" s="265">
        <f t="shared" si="267"/>
        <v>30.052205400719679</v>
      </c>
      <c r="AV94" s="265">
        <f t="shared" si="267"/>
        <v>30.052205400719679</v>
      </c>
      <c r="AW94" s="265">
        <f t="shared" si="267"/>
        <v>30.052205400719679</v>
      </c>
      <c r="AX94" s="265">
        <f t="shared" si="267"/>
        <v>30.052205400719679</v>
      </c>
      <c r="AY94" s="265">
        <f t="shared" si="267"/>
        <v>25.638202468867778</v>
      </c>
      <c r="AZ94" s="265">
        <f t="shared" si="267"/>
        <v>25.638202468867778</v>
      </c>
      <c r="BA94" s="265">
        <f t="shared" si="267"/>
        <v>25.638202468867778</v>
      </c>
      <c r="BB94" s="265">
        <f t="shared" si="267"/>
        <v>25.638202468867778</v>
      </c>
      <c r="BC94" s="265">
        <f t="shared" si="267"/>
        <v>25.638202468867778</v>
      </c>
      <c r="BD94" s="265">
        <f t="shared" si="267"/>
        <v>25.638202468867778</v>
      </c>
      <c r="BE94" s="265">
        <f t="shared" si="267"/>
        <v>25.638202468867778</v>
      </c>
      <c r="BF94" s="265">
        <f t="shared" si="267"/>
        <v>25.638202468867778</v>
      </c>
      <c r="BG94" s="265">
        <f t="shared" si="267"/>
        <v>25.638202468867778</v>
      </c>
      <c r="BH94" s="265">
        <f t="shared" si="267"/>
        <v>25.638202468867778</v>
      </c>
      <c r="BI94" s="265">
        <f t="shared" si="267"/>
        <v>25.638202468867778</v>
      </c>
      <c r="BJ94" s="265">
        <f t="shared" si="267"/>
        <v>25.638202468867778</v>
      </c>
      <c r="BK94" s="265">
        <f t="shared" si="267"/>
        <v>17.368010162485927</v>
      </c>
      <c r="BL94" s="265">
        <f t="shared" si="267"/>
        <v>17.368010162485927</v>
      </c>
      <c r="BM94" s="265">
        <f t="shared" si="267"/>
        <v>17.368010162485927</v>
      </c>
      <c r="BN94" s="265">
        <f t="shared" si="267"/>
        <v>17.368010162485927</v>
      </c>
      <c r="BO94" s="269">
        <f t="shared" si="51"/>
        <v>10.084651062088604</v>
      </c>
      <c r="BP94" s="232">
        <f t="shared" si="267"/>
        <v>17.368010162485927</v>
      </c>
      <c r="BQ94" s="232">
        <f t="shared" si="267"/>
        <v>17.368010162485927</v>
      </c>
      <c r="BR94" s="232">
        <f t="shared" si="267"/>
        <v>17.368010162485927</v>
      </c>
      <c r="BS94" s="232">
        <f t="shared" si="267"/>
        <v>17.368010162485927</v>
      </c>
      <c r="BT94" s="232">
        <f t="shared" si="267"/>
        <v>17.368010162485927</v>
      </c>
      <c r="BU94" s="232">
        <f t="shared" si="267"/>
        <v>17.368010162485927</v>
      </c>
      <c r="BV94" s="232">
        <f t="shared" si="267"/>
        <v>17.368010162485927</v>
      </c>
      <c r="BW94" s="232">
        <f t="shared" si="267"/>
        <v>20.687607147635536</v>
      </c>
      <c r="BX94" s="232">
        <f t="shared" ref="BX94:DA94" si="268">IFERROR(IF(BX$25-$C94&lt;0,0,VLOOKUP((ROUNDDOWN((BX$25-$C94)/365+1,0)),$C$8:$E$16,3,0))*$E90*$D$3,0)</f>
        <v>20.687607147635536</v>
      </c>
      <c r="BY94" s="232">
        <f t="shared" si="268"/>
        <v>20.687607147635536</v>
      </c>
      <c r="BZ94" s="232">
        <f t="shared" si="268"/>
        <v>20.687607147635536</v>
      </c>
      <c r="CA94" s="232">
        <f t="shared" si="268"/>
        <v>20.687607147635536</v>
      </c>
      <c r="CB94" s="232">
        <f t="shared" si="268"/>
        <v>20.687607147635536</v>
      </c>
      <c r="CC94" s="232">
        <f t="shared" si="268"/>
        <v>20.687607147635536</v>
      </c>
      <c r="CD94" s="232">
        <f t="shared" si="268"/>
        <v>20.687607147635536</v>
      </c>
      <c r="CE94" s="232">
        <f t="shared" si="268"/>
        <v>20.687607147635536</v>
      </c>
      <c r="CF94" s="232">
        <f t="shared" si="268"/>
        <v>20.687607147635536</v>
      </c>
      <c r="CG94" s="232">
        <f t="shared" si="268"/>
        <v>20.687607147635536</v>
      </c>
      <c r="CH94" s="232">
        <f t="shared" si="268"/>
        <v>20.687607147635536</v>
      </c>
      <c r="CI94" s="232">
        <f t="shared" si="268"/>
        <v>19.199093796303611</v>
      </c>
      <c r="CJ94" s="232">
        <f t="shared" si="268"/>
        <v>19.199093796303611</v>
      </c>
      <c r="CK94" s="232">
        <f t="shared" si="268"/>
        <v>19.199093796303611</v>
      </c>
      <c r="CL94" s="232">
        <f t="shared" si="268"/>
        <v>19.199093796303611</v>
      </c>
      <c r="CM94" s="232">
        <f t="shared" si="268"/>
        <v>19.199093796303611</v>
      </c>
      <c r="CN94" s="232">
        <f t="shared" si="268"/>
        <v>19.199093796303611</v>
      </c>
      <c r="CO94" s="232">
        <f t="shared" si="268"/>
        <v>19.199093796303611</v>
      </c>
      <c r="CP94" s="232">
        <f t="shared" si="268"/>
        <v>19.199093796303611</v>
      </c>
      <c r="CQ94" s="232">
        <f t="shared" si="268"/>
        <v>19.199093796303611</v>
      </c>
      <c r="CR94" s="232">
        <f t="shared" si="268"/>
        <v>19.199093796303611</v>
      </c>
      <c r="CS94" s="232">
        <f t="shared" si="268"/>
        <v>19.199093796303611</v>
      </c>
      <c r="CT94" s="232">
        <f t="shared" si="268"/>
        <v>19.199093796303611</v>
      </c>
      <c r="CU94" s="232">
        <f t="shared" si="268"/>
        <v>10.965280634964499</v>
      </c>
      <c r="CV94" s="232">
        <f t="shared" si="268"/>
        <v>10.965280634964499</v>
      </c>
      <c r="CW94" s="232">
        <f t="shared" si="268"/>
        <v>10.965280634964499</v>
      </c>
      <c r="CX94" s="232">
        <f t="shared" si="268"/>
        <v>10.965280634964499</v>
      </c>
      <c r="CY94" s="232">
        <f t="shared" si="268"/>
        <v>10.965280634964499</v>
      </c>
      <c r="CZ94" s="232">
        <f t="shared" si="268"/>
        <v>10.965280634964499</v>
      </c>
      <c r="DA94" s="232">
        <f t="shared" si="268"/>
        <v>10.965280634964499</v>
      </c>
      <c r="DD94" s="325">
        <v>0</v>
      </c>
      <c r="DE94" s="151">
        <v>0</v>
      </c>
      <c r="DF94" s="151">
        <v>0</v>
      </c>
      <c r="DG94" s="151">
        <v>0</v>
      </c>
      <c r="DH94" s="151">
        <v>0</v>
      </c>
      <c r="DI94" s="151">
        <v>0</v>
      </c>
      <c r="DJ94" s="151">
        <v>0</v>
      </c>
      <c r="DK94" s="151">
        <v>0</v>
      </c>
      <c r="DL94" s="151">
        <v>0</v>
      </c>
      <c r="DM94" s="151">
        <v>0</v>
      </c>
      <c r="DN94" s="151">
        <v>0</v>
      </c>
      <c r="DO94" s="151">
        <v>0</v>
      </c>
      <c r="DP94" s="151">
        <v>0</v>
      </c>
      <c r="DQ94" s="151">
        <v>0</v>
      </c>
      <c r="DR94" s="151">
        <v>0</v>
      </c>
      <c r="DS94" s="151">
        <v>0</v>
      </c>
      <c r="DT94" s="151">
        <v>0</v>
      </c>
      <c r="DU94" s="151">
        <v>0</v>
      </c>
      <c r="DV94" s="151">
        <v>0</v>
      </c>
      <c r="DW94" s="151">
        <v>0</v>
      </c>
      <c r="DX94" s="151">
        <v>1005.5225060240964</v>
      </c>
      <c r="DY94" s="151">
        <v>1005.5225060240964</v>
      </c>
      <c r="DZ94" s="151">
        <v>1005.5225060240964</v>
      </c>
      <c r="EA94" s="151">
        <v>1005.5225060240964</v>
      </c>
      <c r="EB94" s="151">
        <v>1005.5225060240964</v>
      </c>
      <c r="EC94" s="151">
        <v>1005.5225060240964</v>
      </c>
      <c r="ED94" s="151">
        <v>1005.5225060240964</v>
      </c>
      <c r="EE94" s="151">
        <v>1005.5225060240964</v>
      </c>
      <c r="EF94" s="151">
        <v>1005.5225060240964</v>
      </c>
      <c r="EG94" s="151">
        <v>1005.5225060240964</v>
      </c>
      <c r="EH94" s="151">
        <v>1005.5225060240964</v>
      </c>
      <c r="EI94" s="151">
        <v>1005.5225060240964</v>
      </c>
      <c r="EJ94" s="151">
        <v>1017.7849756097561</v>
      </c>
      <c r="EK94" s="151">
        <v>1017.7849756097561</v>
      </c>
      <c r="EL94" s="151">
        <v>1017.7849756097561</v>
      </c>
      <c r="EM94" s="151">
        <v>1017.7849756097561</v>
      </c>
      <c r="EN94" s="326">
        <v>590.97192132179384</v>
      </c>
      <c r="EO94" s="325">
        <f t="shared" ref="EO94:EO125" si="269">(IFERROR(IF(EO$25-$C94&lt;0,0,VLOOKUP((ROUNDDOWN((EO$25-$C94)/365+1,0)),$C$8:$E$16,3,0))*$E90*$D$20,0))*(EO$24/31)</f>
        <v>480.46220955870973</v>
      </c>
      <c r="EP94" s="151">
        <f t="shared" ref="EP94:FU94" si="270">IFERROR(IF(EP$25-$C94&lt;0,0,VLOOKUP((ROUNDDOWN((EP$25-$C94)/365+1,0)),$C$8:$E$16,3,0))*$E90*$D$20,0)</f>
        <v>1145.7175766400001</v>
      </c>
      <c r="EQ94" s="151">
        <f t="shared" si="270"/>
        <v>1145.7175766400001</v>
      </c>
      <c r="ER94" s="151">
        <f t="shared" si="270"/>
        <v>1145.7175766400001</v>
      </c>
      <c r="ES94" s="151">
        <f t="shared" si="270"/>
        <v>1145.7175766400001</v>
      </c>
      <c r="ET94" s="151">
        <f t="shared" si="270"/>
        <v>1145.7175766400001</v>
      </c>
      <c r="EU94" s="151">
        <f t="shared" si="270"/>
        <v>1145.7175766400001</v>
      </c>
      <c r="EV94" s="151">
        <f t="shared" si="270"/>
        <v>1145.7175766400001</v>
      </c>
      <c r="EW94" s="151">
        <f t="shared" si="270"/>
        <v>977.43705695999995</v>
      </c>
      <c r="EX94" s="151">
        <f t="shared" si="270"/>
        <v>977.43705695999995</v>
      </c>
      <c r="EY94" s="151">
        <f t="shared" si="270"/>
        <v>977.43705695999995</v>
      </c>
      <c r="EZ94" s="151">
        <f t="shared" si="270"/>
        <v>977.43705695999995</v>
      </c>
      <c r="FA94" s="151">
        <f t="shared" si="270"/>
        <v>977.43705695999995</v>
      </c>
      <c r="FB94" s="151">
        <f t="shared" si="270"/>
        <v>977.43705695999995</v>
      </c>
      <c r="FC94" s="151">
        <f t="shared" si="270"/>
        <v>977.43705695999995</v>
      </c>
      <c r="FD94" s="151">
        <f t="shared" si="270"/>
        <v>977.43705695999995</v>
      </c>
      <c r="FE94" s="151">
        <f t="shared" si="270"/>
        <v>977.43705695999995</v>
      </c>
      <c r="FF94" s="151">
        <f t="shared" si="270"/>
        <v>977.43705695999995</v>
      </c>
      <c r="FG94" s="151">
        <f t="shared" si="270"/>
        <v>977.43705695999995</v>
      </c>
      <c r="FH94" s="151">
        <f t="shared" si="270"/>
        <v>977.43705695999995</v>
      </c>
      <c r="FI94" s="151">
        <f t="shared" si="270"/>
        <v>662.14223711999989</v>
      </c>
      <c r="FJ94" s="151">
        <f t="shared" si="270"/>
        <v>662.14223711999989</v>
      </c>
      <c r="FK94" s="151">
        <f t="shared" si="270"/>
        <v>662.14223711999989</v>
      </c>
      <c r="FL94" s="151">
        <f t="shared" si="270"/>
        <v>662.14223711999989</v>
      </c>
      <c r="FM94" s="210">
        <f t="shared" si="270"/>
        <v>662.14223711999989</v>
      </c>
      <c r="FN94" s="151">
        <f t="shared" si="270"/>
        <v>662.14223711999989</v>
      </c>
      <c r="FO94" s="151">
        <f t="shared" si="270"/>
        <v>662.14223711999989</v>
      </c>
      <c r="FP94" s="151">
        <f t="shared" si="270"/>
        <v>662.14223711999989</v>
      </c>
      <c r="FQ94" s="151">
        <f t="shared" si="270"/>
        <v>662.14223711999989</v>
      </c>
      <c r="FR94" s="151">
        <f t="shared" si="270"/>
        <v>662.14223711999989</v>
      </c>
      <c r="FS94" s="151">
        <f t="shared" si="270"/>
        <v>662.14223711999989</v>
      </c>
      <c r="FT94" s="151">
        <f t="shared" si="270"/>
        <v>662.14223711999989</v>
      </c>
      <c r="FU94" s="151">
        <f t="shared" si="270"/>
        <v>788.69935871999996</v>
      </c>
      <c r="FV94" s="151">
        <f t="shared" ref="FV94:GY94" si="271">IFERROR(IF(FV$25-$C94&lt;0,0,VLOOKUP((ROUNDDOWN((FV$25-$C94)/365+1,0)),$C$8:$E$16,3,0))*$E90*$D$20,0)</f>
        <v>788.69935871999996</v>
      </c>
      <c r="FW94" s="151">
        <f t="shared" si="271"/>
        <v>788.69935871999996</v>
      </c>
      <c r="FX94" s="151">
        <f t="shared" si="271"/>
        <v>788.69935871999996</v>
      </c>
      <c r="FY94" s="151">
        <f t="shared" si="271"/>
        <v>788.69935871999996</v>
      </c>
      <c r="FZ94" s="151">
        <f t="shared" si="271"/>
        <v>788.69935871999996</v>
      </c>
      <c r="GA94" s="151">
        <f t="shared" si="271"/>
        <v>788.69935871999996</v>
      </c>
      <c r="GB94" s="151">
        <f t="shared" si="271"/>
        <v>788.69935871999996</v>
      </c>
      <c r="GC94" s="151">
        <f t="shared" si="271"/>
        <v>788.69935871999996</v>
      </c>
      <c r="GD94" s="151">
        <f t="shared" si="271"/>
        <v>788.69935871999996</v>
      </c>
      <c r="GE94" s="151">
        <f t="shared" si="271"/>
        <v>788.69935871999996</v>
      </c>
      <c r="GF94" s="151">
        <f t="shared" si="271"/>
        <v>788.69935871999996</v>
      </c>
      <c r="GG94" s="151">
        <f t="shared" si="271"/>
        <v>731.95091423999997</v>
      </c>
      <c r="GH94" s="151">
        <f t="shared" si="271"/>
        <v>731.95091423999997</v>
      </c>
      <c r="GI94" s="151">
        <f t="shared" si="271"/>
        <v>731.95091423999997</v>
      </c>
      <c r="GJ94" s="151">
        <f t="shared" si="271"/>
        <v>731.95091423999997</v>
      </c>
      <c r="GK94" s="151">
        <f t="shared" si="271"/>
        <v>731.95091423999997</v>
      </c>
      <c r="GL94" s="307">
        <f t="shared" si="271"/>
        <v>731.95091423999997</v>
      </c>
      <c r="GM94" s="151">
        <f t="shared" si="271"/>
        <v>731.95091423999997</v>
      </c>
      <c r="GN94" s="151">
        <f t="shared" si="271"/>
        <v>731.95091423999997</v>
      </c>
      <c r="GO94" s="151">
        <f t="shared" si="271"/>
        <v>731.95091423999997</v>
      </c>
      <c r="GP94" s="151">
        <f t="shared" si="271"/>
        <v>731.95091423999997</v>
      </c>
      <c r="GQ94" s="151">
        <f t="shared" si="271"/>
        <v>731.95091423999997</v>
      </c>
      <c r="GR94" s="151">
        <f t="shared" si="271"/>
        <v>731.95091423999997</v>
      </c>
      <c r="GS94" s="151">
        <f t="shared" si="271"/>
        <v>418.04302176000004</v>
      </c>
      <c r="GT94" s="151">
        <f t="shared" si="271"/>
        <v>418.04302176000004</v>
      </c>
      <c r="GU94" s="151">
        <f t="shared" si="271"/>
        <v>418.04302176000004</v>
      </c>
      <c r="GV94" s="151">
        <f t="shared" si="271"/>
        <v>418.04302176000004</v>
      </c>
      <c r="GW94" s="151">
        <f t="shared" si="271"/>
        <v>418.04302176000004</v>
      </c>
      <c r="GX94" s="151">
        <f t="shared" si="271"/>
        <v>418.04302176000004</v>
      </c>
      <c r="GY94" s="151">
        <f t="shared" si="271"/>
        <v>418.04302176000004</v>
      </c>
    </row>
    <row r="95" spans="2:207" x14ac:dyDescent="0.25">
      <c r="B95" s="143"/>
      <c r="C95" s="144">
        <v>42979</v>
      </c>
      <c r="D95" s="144">
        <f t="shared" si="257"/>
        <v>43008</v>
      </c>
      <c r="E95" s="145">
        <v>1437</v>
      </c>
      <c r="F95" s="174">
        <v>0</v>
      </c>
      <c r="G95" s="151">
        <v>0</v>
      </c>
      <c r="H95" s="151">
        <v>0</v>
      </c>
      <c r="I95" s="151">
        <v>0</v>
      </c>
      <c r="J95" s="151">
        <v>0</v>
      </c>
      <c r="K95" s="151">
        <v>0</v>
      </c>
      <c r="L95" s="151">
        <v>0</v>
      </c>
      <c r="M95" s="151">
        <v>0</v>
      </c>
      <c r="N95" s="151">
        <v>0</v>
      </c>
      <c r="O95" s="151">
        <v>0</v>
      </c>
      <c r="P95" s="151">
        <v>0</v>
      </c>
      <c r="Q95" s="151">
        <v>0</v>
      </c>
      <c r="R95" s="151">
        <v>0</v>
      </c>
      <c r="S95" s="151">
        <v>0</v>
      </c>
      <c r="T95" s="151">
        <v>0</v>
      </c>
      <c r="U95" s="151">
        <v>0</v>
      </c>
      <c r="V95" s="151">
        <v>0</v>
      </c>
      <c r="W95" s="151">
        <v>0</v>
      </c>
      <c r="X95" s="151">
        <v>0</v>
      </c>
      <c r="Y95" s="151">
        <v>0</v>
      </c>
      <c r="Z95" s="151">
        <v>0</v>
      </c>
      <c r="AA95" s="151">
        <v>18.043893206200359</v>
      </c>
      <c r="AB95" s="151">
        <v>18.043893206200359</v>
      </c>
      <c r="AC95" s="151">
        <v>18.043893206200359</v>
      </c>
      <c r="AD95" s="151">
        <v>18.043893206200359</v>
      </c>
      <c r="AE95" s="151">
        <v>18.043893206200359</v>
      </c>
      <c r="AF95" s="151">
        <v>18.043893206200359</v>
      </c>
      <c r="AG95" s="151">
        <v>18.043893206200359</v>
      </c>
      <c r="AH95" s="151">
        <v>18.043893206200359</v>
      </c>
      <c r="AI95" s="151">
        <v>18.043893206200359</v>
      </c>
      <c r="AJ95" s="151">
        <v>18.043893206200359</v>
      </c>
      <c r="AK95" s="151">
        <v>18.043893206200359</v>
      </c>
      <c r="AL95" s="151">
        <v>18.043893206200359</v>
      </c>
      <c r="AM95" s="151">
        <v>18.263940684324755</v>
      </c>
      <c r="AN95" s="151">
        <v>18.263940684324755</v>
      </c>
      <c r="AO95" s="210">
        <v>18.263940684324755</v>
      </c>
      <c r="AP95" s="262">
        <v>10.60486878444663</v>
      </c>
      <c r="AQ95" s="268">
        <f t="shared" si="266"/>
        <v>9.3018731002227568</v>
      </c>
      <c r="AR95" s="265">
        <f t="shared" ref="AR95:BW95" si="272">IFERROR(IF(AR$25-$C95&lt;0,0,VLOOKUP((ROUNDDOWN((AR$25-$C95)/365+1,0)),$C$8:$E$16,3,0))*$E91*$D$3,0)</f>
        <v>22.181389700531188</v>
      </c>
      <c r="AS95" s="265">
        <f t="shared" si="272"/>
        <v>22.181389700531188</v>
      </c>
      <c r="AT95" s="265">
        <f t="shared" si="272"/>
        <v>22.181389700531188</v>
      </c>
      <c r="AU95" s="265">
        <f t="shared" si="272"/>
        <v>22.181389700531188</v>
      </c>
      <c r="AV95" s="265">
        <f t="shared" si="272"/>
        <v>22.181389700531188</v>
      </c>
      <c r="AW95" s="265">
        <f t="shared" si="272"/>
        <v>22.181389700531188</v>
      </c>
      <c r="AX95" s="265">
        <f t="shared" si="272"/>
        <v>22.181389700531188</v>
      </c>
      <c r="AY95" s="265">
        <f t="shared" si="272"/>
        <v>22.181389700531188</v>
      </c>
      <c r="AZ95" s="265">
        <f t="shared" si="272"/>
        <v>18.923435155592884</v>
      </c>
      <c r="BA95" s="265">
        <f t="shared" si="272"/>
        <v>18.923435155592884</v>
      </c>
      <c r="BB95" s="265">
        <f t="shared" si="272"/>
        <v>18.923435155592884</v>
      </c>
      <c r="BC95" s="265">
        <f t="shared" si="272"/>
        <v>18.923435155592884</v>
      </c>
      <c r="BD95" s="265">
        <f t="shared" si="272"/>
        <v>18.923435155592884</v>
      </c>
      <c r="BE95" s="265">
        <f t="shared" si="272"/>
        <v>18.923435155592884</v>
      </c>
      <c r="BF95" s="265">
        <f t="shared" si="272"/>
        <v>18.923435155592884</v>
      </c>
      <c r="BG95" s="265">
        <f t="shared" si="272"/>
        <v>18.923435155592884</v>
      </c>
      <c r="BH95" s="265">
        <f t="shared" si="272"/>
        <v>18.923435155592884</v>
      </c>
      <c r="BI95" s="265">
        <f t="shared" si="272"/>
        <v>18.923435155592884</v>
      </c>
      <c r="BJ95" s="265">
        <f t="shared" si="272"/>
        <v>18.923435155592884</v>
      </c>
      <c r="BK95" s="265">
        <f t="shared" si="272"/>
        <v>18.923435155592884</v>
      </c>
      <c r="BL95" s="265">
        <f t="shared" si="272"/>
        <v>12.819245596120567</v>
      </c>
      <c r="BM95" s="265">
        <f t="shared" si="272"/>
        <v>12.819245596120567</v>
      </c>
      <c r="BN95" s="265">
        <f t="shared" si="272"/>
        <v>12.819245596120567</v>
      </c>
      <c r="BO95" s="269">
        <f t="shared" si="51"/>
        <v>7.4434329267796837</v>
      </c>
      <c r="BP95" s="232">
        <f t="shared" si="272"/>
        <v>12.819245596120567</v>
      </c>
      <c r="BQ95" s="232">
        <f t="shared" si="272"/>
        <v>12.819245596120567</v>
      </c>
      <c r="BR95" s="232">
        <f t="shared" si="272"/>
        <v>12.819245596120567</v>
      </c>
      <c r="BS95" s="232">
        <f t="shared" si="272"/>
        <v>12.819245596120567</v>
      </c>
      <c r="BT95" s="232">
        <f t="shared" si="272"/>
        <v>12.819245596120567</v>
      </c>
      <c r="BU95" s="232">
        <f t="shared" si="272"/>
        <v>12.819245596120567</v>
      </c>
      <c r="BV95" s="232">
        <f t="shared" si="272"/>
        <v>12.819245596120567</v>
      </c>
      <c r="BW95" s="232">
        <f t="shared" si="272"/>
        <v>12.819245596120567</v>
      </c>
      <c r="BX95" s="232">
        <f t="shared" ref="BX95:DA95" si="273">IFERROR(IF(BX$25-$C95&lt;0,0,VLOOKUP((ROUNDDOWN((BX$25-$C95)/365+1,0)),$C$8:$E$16,3,0))*$E91*$D$3,0)</f>
        <v>15.269424323254801</v>
      </c>
      <c r="BY95" s="232">
        <f t="shared" si="273"/>
        <v>15.269424323254801</v>
      </c>
      <c r="BZ95" s="232">
        <f t="shared" si="273"/>
        <v>15.269424323254801</v>
      </c>
      <c r="CA95" s="232">
        <f t="shared" si="273"/>
        <v>15.269424323254801</v>
      </c>
      <c r="CB95" s="232">
        <f t="shared" si="273"/>
        <v>15.269424323254801</v>
      </c>
      <c r="CC95" s="232">
        <f t="shared" si="273"/>
        <v>15.269424323254801</v>
      </c>
      <c r="CD95" s="232">
        <f t="shared" si="273"/>
        <v>15.269424323254801</v>
      </c>
      <c r="CE95" s="232">
        <f t="shared" si="273"/>
        <v>15.269424323254801</v>
      </c>
      <c r="CF95" s="232">
        <f t="shared" si="273"/>
        <v>15.269424323254801</v>
      </c>
      <c r="CG95" s="232">
        <f t="shared" si="273"/>
        <v>15.269424323254801</v>
      </c>
      <c r="CH95" s="232">
        <f t="shared" si="273"/>
        <v>15.269424323254801</v>
      </c>
      <c r="CI95" s="232">
        <f t="shared" si="273"/>
        <v>15.269424323254801</v>
      </c>
      <c r="CJ95" s="232">
        <f t="shared" si="273"/>
        <v>14.170759706795522</v>
      </c>
      <c r="CK95" s="232">
        <f t="shared" si="273"/>
        <v>14.170759706795522</v>
      </c>
      <c r="CL95" s="232">
        <f t="shared" si="273"/>
        <v>14.170759706795522</v>
      </c>
      <c r="CM95" s="232">
        <f t="shared" si="273"/>
        <v>14.170759706795522</v>
      </c>
      <c r="CN95" s="232">
        <f t="shared" si="273"/>
        <v>14.170759706795522</v>
      </c>
      <c r="CO95" s="232">
        <f t="shared" si="273"/>
        <v>14.170759706795522</v>
      </c>
      <c r="CP95" s="232">
        <f t="shared" si="273"/>
        <v>14.170759706795522</v>
      </c>
      <c r="CQ95" s="232">
        <f t="shared" si="273"/>
        <v>14.170759706795522</v>
      </c>
      <c r="CR95" s="232">
        <f t="shared" si="273"/>
        <v>14.170759706795522</v>
      </c>
      <c r="CS95" s="232">
        <f t="shared" si="273"/>
        <v>14.170759706795522</v>
      </c>
      <c r="CT95" s="232">
        <f t="shared" si="273"/>
        <v>14.170759706795522</v>
      </c>
      <c r="CU95" s="232">
        <f t="shared" si="273"/>
        <v>14.170759706795522</v>
      </c>
      <c r="CV95" s="232">
        <f t="shared" si="273"/>
        <v>8.0934214210452247</v>
      </c>
      <c r="CW95" s="232">
        <f t="shared" si="273"/>
        <v>8.0934214210452247</v>
      </c>
      <c r="CX95" s="232">
        <f t="shared" si="273"/>
        <v>8.0934214210452247</v>
      </c>
      <c r="CY95" s="232">
        <f t="shared" si="273"/>
        <v>8.0934214210452247</v>
      </c>
      <c r="CZ95" s="232">
        <f t="shared" si="273"/>
        <v>8.0934214210452247</v>
      </c>
      <c r="DA95" s="232">
        <f t="shared" si="273"/>
        <v>8.0934214210452247</v>
      </c>
      <c r="DD95" s="325">
        <v>0</v>
      </c>
      <c r="DE95" s="151">
        <v>0</v>
      </c>
      <c r="DF95" s="151">
        <v>0</v>
      </c>
      <c r="DG95" s="151">
        <v>0</v>
      </c>
      <c r="DH95" s="151">
        <v>0</v>
      </c>
      <c r="DI95" s="151">
        <v>0</v>
      </c>
      <c r="DJ95" s="151">
        <v>0</v>
      </c>
      <c r="DK95" s="151">
        <v>0</v>
      </c>
      <c r="DL95" s="151">
        <v>0</v>
      </c>
      <c r="DM95" s="151">
        <v>0</v>
      </c>
      <c r="DN95" s="151">
        <v>0</v>
      </c>
      <c r="DO95" s="151">
        <v>0</v>
      </c>
      <c r="DP95" s="151">
        <v>0</v>
      </c>
      <c r="DQ95" s="151">
        <v>0</v>
      </c>
      <c r="DR95" s="151">
        <v>0</v>
      </c>
      <c r="DS95" s="151">
        <v>0</v>
      </c>
      <c r="DT95" s="151">
        <v>0</v>
      </c>
      <c r="DU95" s="151">
        <v>0</v>
      </c>
      <c r="DV95" s="151">
        <v>0</v>
      </c>
      <c r="DW95" s="151">
        <v>0</v>
      </c>
      <c r="DX95" s="151">
        <v>0</v>
      </c>
      <c r="DY95" s="151">
        <v>742.17137349397581</v>
      </c>
      <c r="DZ95" s="151">
        <v>742.17137349397581</v>
      </c>
      <c r="EA95" s="151">
        <v>742.17137349397581</v>
      </c>
      <c r="EB95" s="151">
        <v>742.17137349397581</v>
      </c>
      <c r="EC95" s="151">
        <v>742.17137349397581</v>
      </c>
      <c r="ED95" s="151">
        <v>742.17137349397581</v>
      </c>
      <c r="EE95" s="151">
        <v>742.17137349397581</v>
      </c>
      <c r="EF95" s="151">
        <v>742.17137349397581</v>
      </c>
      <c r="EG95" s="151">
        <v>742.17137349397581</v>
      </c>
      <c r="EH95" s="151">
        <v>742.17137349397581</v>
      </c>
      <c r="EI95" s="151">
        <v>742.17137349397581</v>
      </c>
      <c r="EJ95" s="151">
        <v>742.17137349397581</v>
      </c>
      <c r="EK95" s="151">
        <v>751.222243902439</v>
      </c>
      <c r="EL95" s="151">
        <v>751.222243902439</v>
      </c>
      <c r="EM95" s="151">
        <v>751.222243902439</v>
      </c>
      <c r="EN95" s="326">
        <v>436.19356097560978</v>
      </c>
      <c r="EO95" s="325">
        <f t="shared" si="269"/>
        <v>354.62686895999997</v>
      </c>
      <c r="EP95" s="151">
        <f t="shared" ref="EP95:FU95" si="274">IFERROR(IF(EP$25-$C95&lt;0,0,VLOOKUP((ROUNDDOWN((EP$25-$C95)/365+1,0)),$C$8:$E$16,3,0))*$E91*$D$20,0)</f>
        <v>845.64868751999995</v>
      </c>
      <c r="EQ95" s="151">
        <f t="shared" si="274"/>
        <v>845.64868751999995</v>
      </c>
      <c r="ER95" s="151">
        <f t="shared" si="274"/>
        <v>845.64868751999995</v>
      </c>
      <c r="ES95" s="151">
        <f t="shared" si="274"/>
        <v>845.64868751999995</v>
      </c>
      <c r="ET95" s="151">
        <f t="shared" si="274"/>
        <v>845.64868751999995</v>
      </c>
      <c r="EU95" s="151">
        <f t="shared" si="274"/>
        <v>845.64868751999995</v>
      </c>
      <c r="EV95" s="151">
        <f t="shared" si="274"/>
        <v>845.64868751999995</v>
      </c>
      <c r="EW95" s="151">
        <f t="shared" si="274"/>
        <v>845.64868751999995</v>
      </c>
      <c r="EX95" s="151">
        <f t="shared" si="274"/>
        <v>721.44163728000001</v>
      </c>
      <c r="EY95" s="151">
        <f t="shared" si="274"/>
        <v>721.44163728000001</v>
      </c>
      <c r="EZ95" s="151">
        <f t="shared" si="274"/>
        <v>721.44163728000001</v>
      </c>
      <c r="FA95" s="151">
        <f t="shared" si="274"/>
        <v>721.44163728000001</v>
      </c>
      <c r="FB95" s="151">
        <f t="shared" si="274"/>
        <v>721.44163728000001</v>
      </c>
      <c r="FC95" s="151">
        <f t="shared" si="274"/>
        <v>721.44163728000001</v>
      </c>
      <c r="FD95" s="151">
        <f t="shared" si="274"/>
        <v>721.44163728000001</v>
      </c>
      <c r="FE95" s="151">
        <f t="shared" si="274"/>
        <v>721.44163728000001</v>
      </c>
      <c r="FF95" s="151">
        <f t="shared" si="274"/>
        <v>721.44163728000001</v>
      </c>
      <c r="FG95" s="151">
        <f t="shared" si="274"/>
        <v>721.44163728000001</v>
      </c>
      <c r="FH95" s="151">
        <f t="shared" si="274"/>
        <v>721.44163728000001</v>
      </c>
      <c r="FI95" s="151">
        <f t="shared" si="274"/>
        <v>721.44163728000001</v>
      </c>
      <c r="FJ95" s="151">
        <f t="shared" si="274"/>
        <v>488.72403215999998</v>
      </c>
      <c r="FK95" s="151">
        <f t="shared" si="274"/>
        <v>488.72403215999998</v>
      </c>
      <c r="FL95" s="151">
        <f t="shared" si="274"/>
        <v>488.72403215999998</v>
      </c>
      <c r="FM95" s="210">
        <f t="shared" si="274"/>
        <v>488.72403215999998</v>
      </c>
      <c r="FN95" s="151">
        <f t="shared" si="274"/>
        <v>488.72403215999998</v>
      </c>
      <c r="FO95" s="151">
        <f t="shared" si="274"/>
        <v>488.72403215999998</v>
      </c>
      <c r="FP95" s="151">
        <f t="shared" si="274"/>
        <v>488.72403215999998</v>
      </c>
      <c r="FQ95" s="151">
        <f t="shared" si="274"/>
        <v>488.72403215999998</v>
      </c>
      <c r="FR95" s="151">
        <f t="shared" si="274"/>
        <v>488.72403215999998</v>
      </c>
      <c r="FS95" s="151">
        <f t="shared" si="274"/>
        <v>488.72403215999998</v>
      </c>
      <c r="FT95" s="151">
        <f t="shared" si="274"/>
        <v>488.72403215999998</v>
      </c>
      <c r="FU95" s="151">
        <f t="shared" si="274"/>
        <v>488.72403215999998</v>
      </c>
      <c r="FV95" s="151">
        <f t="shared" ref="FV95:GY95" si="275">IFERROR(IF(FV$25-$C95&lt;0,0,VLOOKUP((ROUNDDOWN((FV$25-$C95)/365+1,0)),$C$8:$E$16,3,0))*$E91*$D$20,0)</f>
        <v>582.13524096000003</v>
      </c>
      <c r="FW95" s="151">
        <f t="shared" si="275"/>
        <v>582.13524096000003</v>
      </c>
      <c r="FX95" s="151">
        <f t="shared" si="275"/>
        <v>582.13524096000003</v>
      </c>
      <c r="FY95" s="151">
        <f t="shared" si="275"/>
        <v>582.13524096000003</v>
      </c>
      <c r="FZ95" s="151">
        <f t="shared" si="275"/>
        <v>582.13524096000003</v>
      </c>
      <c r="GA95" s="151">
        <f t="shared" si="275"/>
        <v>582.13524096000003</v>
      </c>
      <c r="GB95" s="151">
        <f t="shared" si="275"/>
        <v>582.13524096000003</v>
      </c>
      <c r="GC95" s="151">
        <f t="shared" si="275"/>
        <v>582.13524096000003</v>
      </c>
      <c r="GD95" s="151">
        <f t="shared" si="275"/>
        <v>582.13524096000003</v>
      </c>
      <c r="GE95" s="151">
        <f t="shared" si="275"/>
        <v>582.13524096000003</v>
      </c>
      <c r="GF95" s="151">
        <f t="shared" si="275"/>
        <v>582.13524096000003</v>
      </c>
      <c r="GG95" s="151">
        <f t="shared" si="275"/>
        <v>582.13524096000003</v>
      </c>
      <c r="GH95" s="151">
        <f t="shared" si="275"/>
        <v>540.24948431999997</v>
      </c>
      <c r="GI95" s="151">
        <f t="shared" si="275"/>
        <v>540.24948431999997</v>
      </c>
      <c r="GJ95" s="151">
        <f t="shared" si="275"/>
        <v>540.24948431999997</v>
      </c>
      <c r="GK95" s="151">
        <f t="shared" si="275"/>
        <v>540.24948431999997</v>
      </c>
      <c r="GL95" s="307">
        <f t="shared" si="275"/>
        <v>540.24948431999997</v>
      </c>
      <c r="GM95" s="151">
        <f t="shared" si="275"/>
        <v>540.24948431999997</v>
      </c>
      <c r="GN95" s="151">
        <f t="shared" si="275"/>
        <v>540.24948431999997</v>
      </c>
      <c r="GO95" s="151">
        <f t="shared" si="275"/>
        <v>540.24948431999997</v>
      </c>
      <c r="GP95" s="151">
        <f t="shared" si="275"/>
        <v>540.24948431999997</v>
      </c>
      <c r="GQ95" s="151">
        <f t="shared" si="275"/>
        <v>540.24948431999997</v>
      </c>
      <c r="GR95" s="151">
        <f t="shared" si="275"/>
        <v>540.24948431999997</v>
      </c>
      <c r="GS95" s="151">
        <f t="shared" si="275"/>
        <v>540.24948431999997</v>
      </c>
      <c r="GT95" s="151">
        <f t="shared" si="275"/>
        <v>308.55556368000003</v>
      </c>
      <c r="GU95" s="151">
        <f t="shared" si="275"/>
        <v>308.55556368000003</v>
      </c>
      <c r="GV95" s="151">
        <f t="shared" si="275"/>
        <v>308.55556368000003</v>
      </c>
      <c r="GW95" s="151">
        <f t="shared" si="275"/>
        <v>308.55556368000003</v>
      </c>
      <c r="GX95" s="151">
        <f t="shared" si="275"/>
        <v>308.55556368000003</v>
      </c>
      <c r="GY95" s="151">
        <f t="shared" si="275"/>
        <v>308.55556368000003</v>
      </c>
    </row>
    <row r="96" spans="2:207" x14ac:dyDescent="0.25">
      <c r="B96" s="143"/>
      <c r="C96" s="144">
        <v>43009</v>
      </c>
      <c r="D96" s="144">
        <f t="shared" si="257"/>
        <v>43039</v>
      </c>
      <c r="E96" s="145">
        <v>2952</v>
      </c>
      <c r="F96" s="174">
        <v>0</v>
      </c>
      <c r="G96" s="151">
        <v>0</v>
      </c>
      <c r="H96" s="151">
        <v>0</v>
      </c>
      <c r="I96" s="151">
        <v>0</v>
      </c>
      <c r="J96" s="151">
        <v>0</v>
      </c>
      <c r="K96" s="151">
        <v>0</v>
      </c>
      <c r="L96" s="151">
        <v>0</v>
      </c>
      <c r="M96" s="151">
        <v>0</v>
      </c>
      <c r="N96" s="151">
        <v>0</v>
      </c>
      <c r="O96" s="151">
        <v>0</v>
      </c>
      <c r="P96" s="151">
        <v>0</v>
      </c>
      <c r="Q96" s="151">
        <v>0</v>
      </c>
      <c r="R96" s="151">
        <v>0</v>
      </c>
      <c r="S96" s="151">
        <v>0</v>
      </c>
      <c r="T96" s="151">
        <v>0</v>
      </c>
      <c r="U96" s="151">
        <v>0</v>
      </c>
      <c r="V96" s="151">
        <v>0</v>
      </c>
      <c r="W96" s="151">
        <v>0</v>
      </c>
      <c r="X96" s="151">
        <v>0</v>
      </c>
      <c r="Y96" s="151">
        <v>0</v>
      </c>
      <c r="Z96" s="151">
        <v>0</v>
      </c>
      <c r="AA96" s="151">
        <v>0</v>
      </c>
      <c r="AB96" s="151">
        <v>3.9704880211800329</v>
      </c>
      <c r="AC96" s="151">
        <v>3.9704880211800329</v>
      </c>
      <c r="AD96" s="151">
        <v>3.9704880211800329</v>
      </c>
      <c r="AE96" s="151">
        <v>3.9704880211800329</v>
      </c>
      <c r="AF96" s="151">
        <v>3.9704880211800329</v>
      </c>
      <c r="AG96" s="151">
        <v>3.9704880211800329</v>
      </c>
      <c r="AH96" s="151">
        <v>3.9704880211800329</v>
      </c>
      <c r="AI96" s="151">
        <v>3.9704880211800329</v>
      </c>
      <c r="AJ96" s="151">
        <v>3.9704880211800329</v>
      </c>
      <c r="AK96" s="151">
        <v>3.9704880211800329</v>
      </c>
      <c r="AL96" s="151">
        <v>3.9704880211800329</v>
      </c>
      <c r="AM96" s="151">
        <v>3.9704880211800329</v>
      </c>
      <c r="AN96" s="151">
        <v>4.0189086068041799</v>
      </c>
      <c r="AO96" s="210">
        <v>4.0189086068041799</v>
      </c>
      <c r="AP96" s="262">
        <v>2.3335598362088787</v>
      </c>
      <c r="AQ96" s="268">
        <f t="shared" si="266"/>
        <v>2.0468407397955608</v>
      </c>
      <c r="AR96" s="265">
        <f t="shared" ref="AR96:BW96" si="276">IFERROR(IF(AR$25-$C96&lt;0,0,VLOOKUP((ROUNDDOWN((AR$25-$C96)/365+1,0)),$C$8:$E$16,3,0))*$E92*$D$3,0)</f>
        <v>4.880927917974029</v>
      </c>
      <c r="AS96" s="265">
        <f t="shared" si="276"/>
        <v>4.880927917974029</v>
      </c>
      <c r="AT96" s="265">
        <f t="shared" si="276"/>
        <v>4.880927917974029</v>
      </c>
      <c r="AU96" s="265">
        <f t="shared" si="276"/>
        <v>4.880927917974029</v>
      </c>
      <c r="AV96" s="265">
        <f t="shared" si="276"/>
        <v>4.880927917974029</v>
      </c>
      <c r="AW96" s="265">
        <f t="shared" si="276"/>
        <v>4.880927917974029</v>
      </c>
      <c r="AX96" s="265">
        <f t="shared" si="276"/>
        <v>4.880927917974029</v>
      </c>
      <c r="AY96" s="265">
        <f t="shared" si="276"/>
        <v>4.880927917974029</v>
      </c>
      <c r="AZ96" s="265">
        <f t="shared" si="276"/>
        <v>4.880927917974029</v>
      </c>
      <c r="BA96" s="265">
        <f t="shared" si="276"/>
        <v>4.1640277819334575</v>
      </c>
      <c r="BB96" s="265">
        <f t="shared" si="276"/>
        <v>4.1640277819334575</v>
      </c>
      <c r="BC96" s="265">
        <f t="shared" si="276"/>
        <v>4.1640277819334575</v>
      </c>
      <c r="BD96" s="265">
        <f t="shared" si="276"/>
        <v>4.1640277819334575</v>
      </c>
      <c r="BE96" s="265">
        <f t="shared" si="276"/>
        <v>4.1640277819334575</v>
      </c>
      <c r="BF96" s="265">
        <f t="shared" si="276"/>
        <v>4.1640277819334575</v>
      </c>
      <c r="BG96" s="265">
        <f t="shared" si="276"/>
        <v>4.1640277819334575</v>
      </c>
      <c r="BH96" s="265">
        <f t="shared" si="276"/>
        <v>4.1640277819334575</v>
      </c>
      <c r="BI96" s="265">
        <f t="shared" si="276"/>
        <v>4.1640277819334575</v>
      </c>
      <c r="BJ96" s="265">
        <f t="shared" si="276"/>
        <v>4.1640277819334575</v>
      </c>
      <c r="BK96" s="265">
        <f t="shared" si="276"/>
        <v>4.1640277819334575</v>
      </c>
      <c r="BL96" s="265">
        <f t="shared" si="276"/>
        <v>4.1640277819334575</v>
      </c>
      <c r="BM96" s="265">
        <f t="shared" si="276"/>
        <v>2.8208247797915069</v>
      </c>
      <c r="BN96" s="265">
        <f t="shared" si="276"/>
        <v>2.8208247797915069</v>
      </c>
      <c r="BO96" s="269">
        <f t="shared" si="51"/>
        <v>1.6378982592337783</v>
      </c>
      <c r="BP96" s="232">
        <f t="shared" si="276"/>
        <v>2.8208247797915069</v>
      </c>
      <c r="BQ96" s="232">
        <f t="shared" si="276"/>
        <v>2.8208247797915069</v>
      </c>
      <c r="BR96" s="232">
        <f t="shared" si="276"/>
        <v>2.8208247797915069</v>
      </c>
      <c r="BS96" s="232">
        <f t="shared" si="276"/>
        <v>2.8208247797915069</v>
      </c>
      <c r="BT96" s="232">
        <f t="shared" si="276"/>
        <v>2.8208247797915069</v>
      </c>
      <c r="BU96" s="232">
        <f t="shared" si="276"/>
        <v>2.8208247797915069</v>
      </c>
      <c r="BV96" s="232">
        <f t="shared" si="276"/>
        <v>2.8208247797915069</v>
      </c>
      <c r="BW96" s="232">
        <f t="shared" si="276"/>
        <v>2.8208247797915069</v>
      </c>
      <c r="BX96" s="232">
        <f t="shared" ref="BX96:DA96" si="277">IFERROR(IF(BX$25-$C96&lt;0,0,VLOOKUP((ROUNDDOWN((BX$25-$C96)/365+1,0)),$C$8:$E$16,3,0))*$E92*$D$3,0)</f>
        <v>2.8208247797915069</v>
      </c>
      <c r="BY96" s="232">
        <f t="shared" si="277"/>
        <v>3.3599770112231186</v>
      </c>
      <c r="BZ96" s="232">
        <f t="shared" si="277"/>
        <v>3.3599770112231186</v>
      </c>
      <c r="CA96" s="232">
        <f t="shared" si="277"/>
        <v>3.3599770112231186</v>
      </c>
      <c r="CB96" s="232">
        <f t="shared" si="277"/>
        <v>3.3599770112231186</v>
      </c>
      <c r="CC96" s="232">
        <f t="shared" si="277"/>
        <v>3.3599770112231186</v>
      </c>
      <c r="CD96" s="232">
        <f t="shared" si="277"/>
        <v>3.3599770112231186</v>
      </c>
      <c r="CE96" s="232">
        <f t="shared" si="277"/>
        <v>3.3599770112231186</v>
      </c>
      <c r="CF96" s="232">
        <f t="shared" si="277"/>
        <v>3.3599770112231186</v>
      </c>
      <c r="CG96" s="232">
        <f t="shared" si="277"/>
        <v>3.3599770112231186</v>
      </c>
      <c r="CH96" s="232">
        <f t="shared" si="277"/>
        <v>3.3599770112231186</v>
      </c>
      <c r="CI96" s="232">
        <f t="shared" si="277"/>
        <v>3.3599770112231186</v>
      </c>
      <c r="CJ96" s="232">
        <f t="shared" si="277"/>
        <v>3.3599770112231186</v>
      </c>
      <c r="CK96" s="232">
        <f t="shared" si="277"/>
        <v>3.1182201658962496</v>
      </c>
      <c r="CL96" s="232">
        <f t="shared" si="277"/>
        <v>3.1182201658962496</v>
      </c>
      <c r="CM96" s="232">
        <f t="shared" si="277"/>
        <v>3.1182201658962496</v>
      </c>
      <c r="CN96" s="232">
        <f t="shared" si="277"/>
        <v>3.1182201658962496</v>
      </c>
      <c r="CO96" s="232">
        <f t="shared" si="277"/>
        <v>3.1182201658962496</v>
      </c>
      <c r="CP96" s="232">
        <f t="shared" si="277"/>
        <v>3.1182201658962496</v>
      </c>
      <c r="CQ96" s="232">
        <f t="shared" si="277"/>
        <v>3.1182201658962496</v>
      </c>
      <c r="CR96" s="232">
        <f t="shared" si="277"/>
        <v>3.1182201658962496</v>
      </c>
      <c r="CS96" s="232">
        <f t="shared" si="277"/>
        <v>3.1182201658962496</v>
      </c>
      <c r="CT96" s="232">
        <f t="shared" si="277"/>
        <v>3.1182201658962496</v>
      </c>
      <c r="CU96" s="232">
        <f t="shared" si="277"/>
        <v>3.1182201658962496</v>
      </c>
      <c r="CV96" s="232">
        <f t="shared" si="277"/>
        <v>3.1182201658962496</v>
      </c>
      <c r="CW96" s="232">
        <f t="shared" si="277"/>
        <v>1.7809256813590297</v>
      </c>
      <c r="CX96" s="232">
        <f t="shared" si="277"/>
        <v>1.7809256813590297</v>
      </c>
      <c r="CY96" s="232">
        <f t="shared" si="277"/>
        <v>1.7809256813590297</v>
      </c>
      <c r="CZ96" s="232">
        <f t="shared" si="277"/>
        <v>1.7809256813590297</v>
      </c>
      <c r="DA96" s="232">
        <f t="shared" si="277"/>
        <v>1.7809256813590297</v>
      </c>
      <c r="DD96" s="325">
        <v>0</v>
      </c>
      <c r="DE96" s="151">
        <v>0</v>
      </c>
      <c r="DF96" s="151">
        <v>0</v>
      </c>
      <c r="DG96" s="151">
        <v>0</v>
      </c>
      <c r="DH96" s="151">
        <v>0</v>
      </c>
      <c r="DI96" s="151">
        <v>0</v>
      </c>
      <c r="DJ96" s="151">
        <v>0</v>
      </c>
      <c r="DK96" s="151">
        <v>0</v>
      </c>
      <c r="DL96" s="151">
        <v>0</v>
      </c>
      <c r="DM96" s="151">
        <v>0</v>
      </c>
      <c r="DN96" s="151">
        <v>0</v>
      </c>
      <c r="DO96" s="151">
        <v>0</v>
      </c>
      <c r="DP96" s="151">
        <v>0</v>
      </c>
      <c r="DQ96" s="151">
        <v>0</v>
      </c>
      <c r="DR96" s="151">
        <v>0</v>
      </c>
      <c r="DS96" s="151">
        <v>0</v>
      </c>
      <c r="DT96" s="151">
        <v>0</v>
      </c>
      <c r="DU96" s="151">
        <v>0</v>
      </c>
      <c r="DV96" s="151">
        <v>0</v>
      </c>
      <c r="DW96" s="151">
        <v>0</v>
      </c>
      <c r="DX96" s="151">
        <v>0</v>
      </c>
      <c r="DY96" s="151">
        <v>0</v>
      </c>
      <c r="DZ96" s="151">
        <v>163.31190361445783</v>
      </c>
      <c r="EA96" s="151">
        <v>163.31190361445783</v>
      </c>
      <c r="EB96" s="151">
        <v>163.31190361445783</v>
      </c>
      <c r="EC96" s="151">
        <v>163.31190361445783</v>
      </c>
      <c r="ED96" s="151">
        <v>163.31190361445783</v>
      </c>
      <c r="EE96" s="151">
        <v>163.31190361445783</v>
      </c>
      <c r="EF96" s="151">
        <v>163.31190361445783</v>
      </c>
      <c r="EG96" s="151">
        <v>163.31190361445783</v>
      </c>
      <c r="EH96" s="151">
        <v>163.31190361445783</v>
      </c>
      <c r="EI96" s="151">
        <v>163.31190361445783</v>
      </c>
      <c r="EJ96" s="151">
        <v>163.31190361445783</v>
      </c>
      <c r="EK96" s="151">
        <v>163.31190361445783</v>
      </c>
      <c r="EL96" s="151">
        <v>165.30351219512195</v>
      </c>
      <c r="EM96" s="151">
        <v>165.30351219512195</v>
      </c>
      <c r="EN96" s="326">
        <v>95.982684500393404</v>
      </c>
      <c r="EO96" s="325">
        <f t="shared" si="269"/>
        <v>78.034253423225806</v>
      </c>
      <c r="EP96" s="151">
        <f t="shared" ref="EP96:FU96" si="278">IFERROR(IF(EP$25-$C96&lt;0,0,VLOOKUP((ROUNDDOWN((EP$25-$C96)/365+1,0)),$C$8:$E$16,3,0))*$E92*$D$20,0)</f>
        <v>186.08168123999999</v>
      </c>
      <c r="EQ96" s="151">
        <f t="shared" si="278"/>
        <v>186.08168123999999</v>
      </c>
      <c r="ER96" s="151">
        <f t="shared" si="278"/>
        <v>186.08168123999999</v>
      </c>
      <c r="ES96" s="151">
        <f t="shared" si="278"/>
        <v>186.08168123999999</v>
      </c>
      <c r="ET96" s="151">
        <f t="shared" si="278"/>
        <v>186.08168123999999</v>
      </c>
      <c r="EU96" s="151">
        <f t="shared" si="278"/>
        <v>186.08168123999999</v>
      </c>
      <c r="EV96" s="151">
        <f t="shared" si="278"/>
        <v>186.08168123999999</v>
      </c>
      <c r="EW96" s="151">
        <f t="shared" si="278"/>
        <v>186.08168123999999</v>
      </c>
      <c r="EX96" s="151">
        <f t="shared" si="278"/>
        <v>186.08168123999999</v>
      </c>
      <c r="EY96" s="151">
        <f t="shared" si="278"/>
        <v>158.75040636000003</v>
      </c>
      <c r="EZ96" s="151">
        <f t="shared" si="278"/>
        <v>158.75040636000003</v>
      </c>
      <c r="FA96" s="151">
        <f t="shared" si="278"/>
        <v>158.75040636000003</v>
      </c>
      <c r="FB96" s="151">
        <f t="shared" si="278"/>
        <v>158.75040636000003</v>
      </c>
      <c r="FC96" s="151">
        <f t="shared" si="278"/>
        <v>158.75040636000003</v>
      </c>
      <c r="FD96" s="151">
        <f t="shared" si="278"/>
        <v>158.75040636000003</v>
      </c>
      <c r="FE96" s="151">
        <f t="shared" si="278"/>
        <v>158.75040636000003</v>
      </c>
      <c r="FF96" s="151">
        <f t="shared" si="278"/>
        <v>158.75040636000003</v>
      </c>
      <c r="FG96" s="151">
        <f t="shared" si="278"/>
        <v>158.75040636000003</v>
      </c>
      <c r="FH96" s="151">
        <f t="shared" si="278"/>
        <v>158.75040636000003</v>
      </c>
      <c r="FI96" s="151">
        <f t="shared" si="278"/>
        <v>158.75040636000003</v>
      </c>
      <c r="FJ96" s="151">
        <f t="shared" si="278"/>
        <v>158.75040636000003</v>
      </c>
      <c r="FK96" s="151">
        <f t="shared" si="278"/>
        <v>107.54180891999999</v>
      </c>
      <c r="FL96" s="151">
        <f t="shared" si="278"/>
        <v>107.54180891999999</v>
      </c>
      <c r="FM96" s="210">
        <f t="shared" si="278"/>
        <v>107.54180891999999</v>
      </c>
      <c r="FN96" s="151">
        <f t="shared" si="278"/>
        <v>107.54180891999999</v>
      </c>
      <c r="FO96" s="151">
        <f t="shared" si="278"/>
        <v>107.54180891999999</v>
      </c>
      <c r="FP96" s="151">
        <f t="shared" si="278"/>
        <v>107.54180891999999</v>
      </c>
      <c r="FQ96" s="151">
        <f t="shared" si="278"/>
        <v>107.54180891999999</v>
      </c>
      <c r="FR96" s="151">
        <f t="shared" si="278"/>
        <v>107.54180891999999</v>
      </c>
      <c r="FS96" s="151">
        <f t="shared" si="278"/>
        <v>107.54180891999999</v>
      </c>
      <c r="FT96" s="151">
        <f t="shared" si="278"/>
        <v>107.54180891999999</v>
      </c>
      <c r="FU96" s="151">
        <f t="shared" si="278"/>
        <v>107.54180891999999</v>
      </c>
      <c r="FV96" s="151">
        <f t="shared" ref="FV96:GY96" si="279">IFERROR(IF(FV$25-$C96&lt;0,0,VLOOKUP((ROUNDDOWN((FV$25-$C96)/365+1,0)),$C$8:$E$16,3,0))*$E92*$D$20,0)</f>
        <v>107.54180891999999</v>
      </c>
      <c r="FW96" s="151">
        <f t="shared" si="279"/>
        <v>128.09657952000001</v>
      </c>
      <c r="FX96" s="151">
        <f t="shared" si="279"/>
        <v>128.09657952000001</v>
      </c>
      <c r="FY96" s="151">
        <f t="shared" si="279"/>
        <v>128.09657952000001</v>
      </c>
      <c r="FZ96" s="151">
        <f t="shared" si="279"/>
        <v>128.09657952000001</v>
      </c>
      <c r="GA96" s="151">
        <f t="shared" si="279"/>
        <v>128.09657952000001</v>
      </c>
      <c r="GB96" s="151">
        <f t="shared" si="279"/>
        <v>128.09657952000001</v>
      </c>
      <c r="GC96" s="151">
        <f t="shared" si="279"/>
        <v>128.09657952000001</v>
      </c>
      <c r="GD96" s="151">
        <f t="shared" si="279"/>
        <v>128.09657952000001</v>
      </c>
      <c r="GE96" s="151">
        <f t="shared" si="279"/>
        <v>128.09657952000001</v>
      </c>
      <c r="GF96" s="151">
        <f t="shared" si="279"/>
        <v>128.09657952000001</v>
      </c>
      <c r="GG96" s="151">
        <f t="shared" si="279"/>
        <v>128.09657952000001</v>
      </c>
      <c r="GH96" s="151">
        <f t="shared" si="279"/>
        <v>128.09657952000001</v>
      </c>
      <c r="GI96" s="151">
        <f t="shared" si="279"/>
        <v>118.87978283999999</v>
      </c>
      <c r="GJ96" s="151">
        <f t="shared" si="279"/>
        <v>118.87978283999999</v>
      </c>
      <c r="GK96" s="151">
        <f t="shared" si="279"/>
        <v>118.87978283999999</v>
      </c>
      <c r="GL96" s="307">
        <f t="shared" si="279"/>
        <v>118.87978283999999</v>
      </c>
      <c r="GM96" s="151">
        <f t="shared" si="279"/>
        <v>118.87978283999999</v>
      </c>
      <c r="GN96" s="151">
        <f t="shared" si="279"/>
        <v>118.87978283999999</v>
      </c>
      <c r="GO96" s="151">
        <f t="shared" si="279"/>
        <v>118.87978283999999</v>
      </c>
      <c r="GP96" s="151">
        <f t="shared" si="279"/>
        <v>118.87978283999999</v>
      </c>
      <c r="GQ96" s="151">
        <f t="shared" si="279"/>
        <v>118.87978283999999</v>
      </c>
      <c r="GR96" s="151">
        <f t="shared" si="279"/>
        <v>118.87978283999999</v>
      </c>
      <c r="GS96" s="151">
        <f t="shared" si="279"/>
        <v>118.87978283999999</v>
      </c>
      <c r="GT96" s="151">
        <f t="shared" si="279"/>
        <v>118.87978283999999</v>
      </c>
      <c r="GU96" s="151">
        <f t="shared" si="279"/>
        <v>67.896443160000004</v>
      </c>
      <c r="GV96" s="151">
        <f t="shared" si="279"/>
        <v>67.896443160000004</v>
      </c>
      <c r="GW96" s="151">
        <f t="shared" si="279"/>
        <v>67.896443160000004</v>
      </c>
      <c r="GX96" s="151">
        <f t="shared" si="279"/>
        <v>67.896443160000004</v>
      </c>
      <c r="GY96" s="151">
        <f t="shared" si="279"/>
        <v>67.896443160000004</v>
      </c>
    </row>
    <row r="97" spans="1:207" x14ac:dyDescent="0.25">
      <c r="B97" s="143"/>
      <c r="C97" s="144">
        <v>43040</v>
      </c>
      <c r="D97" s="144">
        <f t="shared" si="257"/>
        <v>43069</v>
      </c>
      <c r="E97" s="145">
        <v>1270</v>
      </c>
      <c r="F97" s="174">
        <v>0</v>
      </c>
      <c r="G97" s="151">
        <v>0</v>
      </c>
      <c r="H97" s="151">
        <v>0</v>
      </c>
      <c r="I97" s="151">
        <v>0</v>
      </c>
      <c r="J97" s="151">
        <v>0</v>
      </c>
      <c r="K97" s="151">
        <v>0</v>
      </c>
      <c r="L97" s="151">
        <v>0</v>
      </c>
      <c r="M97" s="151">
        <v>0</v>
      </c>
      <c r="N97" s="151">
        <v>0</v>
      </c>
      <c r="O97" s="151">
        <v>0</v>
      </c>
      <c r="P97" s="151">
        <v>0</v>
      </c>
      <c r="Q97" s="151">
        <v>0</v>
      </c>
      <c r="R97" s="151">
        <v>0</v>
      </c>
      <c r="S97" s="151">
        <v>0</v>
      </c>
      <c r="T97" s="151">
        <v>0</v>
      </c>
      <c r="U97" s="151">
        <v>0</v>
      </c>
      <c r="V97" s="151">
        <v>0</v>
      </c>
      <c r="W97" s="151">
        <v>0</v>
      </c>
      <c r="X97" s="151">
        <v>0</v>
      </c>
      <c r="Y97" s="151">
        <v>0</v>
      </c>
      <c r="Z97" s="151">
        <v>0</v>
      </c>
      <c r="AA97" s="151">
        <v>0</v>
      </c>
      <c r="AB97" s="151">
        <v>0</v>
      </c>
      <c r="AC97" s="151">
        <v>4.2823064521627581</v>
      </c>
      <c r="AD97" s="151">
        <v>4.2823064521627581</v>
      </c>
      <c r="AE97" s="151">
        <v>4.2823064521627581</v>
      </c>
      <c r="AF97" s="151">
        <v>4.2823064521627581</v>
      </c>
      <c r="AG97" s="151">
        <v>4.2823064521627581</v>
      </c>
      <c r="AH97" s="151">
        <v>4.2823064521627581</v>
      </c>
      <c r="AI97" s="151">
        <v>4.2823064521627581</v>
      </c>
      <c r="AJ97" s="151">
        <v>4.2823064521627581</v>
      </c>
      <c r="AK97" s="151">
        <v>4.2823064521627581</v>
      </c>
      <c r="AL97" s="151">
        <v>4.2823064521627581</v>
      </c>
      <c r="AM97" s="151">
        <v>4.2823064521627581</v>
      </c>
      <c r="AN97" s="151">
        <v>4.2823064521627581</v>
      </c>
      <c r="AO97" s="210">
        <v>4.3345297015793776</v>
      </c>
      <c r="AP97" s="262">
        <v>2.516823697691251</v>
      </c>
      <c r="AQ97" s="268">
        <f t="shared" si="266"/>
        <v>2.2075873947533271</v>
      </c>
      <c r="AR97" s="265">
        <f t="shared" ref="AR97:BW97" si="280">IFERROR(IF(AR$25-$C97&lt;0,0,VLOOKUP((ROUNDDOWN((AR$25-$C97)/365+1,0)),$C$8:$E$16,3,0))*$E93*$D$3,0)</f>
        <v>5.2642468644117795</v>
      </c>
      <c r="AS97" s="265">
        <f t="shared" si="280"/>
        <v>5.2642468644117795</v>
      </c>
      <c r="AT97" s="265">
        <f t="shared" si="280"/>
        <v>5.2642468644117795</v>
      </c>
      <c r="AU97" s="265">
        <f t="shared" si="280"/>
        <v>5.2642468644117795</v>
      </c>
      <c r="AV97" s="265">
        <f t="shared" si="280"/>
        <v>5.2642468644117795</v>
      </c>
      <c r="AW97" s="265">
        <f t="shared" si="280"/>
        <v>5.2642468644117795</v>
      </c>
      <c r="AX97" s="265">
        <f t="shared" si="280"/>
        <v>5.2642468644117795</v>
      </c>
      <c r="AY97" s="265">
        <f t="shared" si="280"/>
        <v>5.2642468644117795</v>
      </c>
      <c r="AZ97" s="265">
        <f t="shared" si="280"/>
        <v>5.2642468644117795</v>
      </c>
      <c r="BA97" s="265">
        <f t="shared" si="280"/>
        <v>5.2642468644117795</v>
      </c>
      <c r="BB97" s="265">
        <f t="shared" si="280"/>
        <v>4.491045670566975</v>
      </c>
      <c r="BC97" s="265">
        <f t="shared" si="280"/>
        <v>4.491045670566975</v>
      </c>
      <c r="BD97" s="265">
        <f t="shared" si="280"/>
        <v>4.491045670566975</v>
      </c>
      <c r="BE97" s="265">
        <f t="shared" si="280"/>
        <v>4.491045670566975</v>
      </c>
      <c r="BF97" s="265">
        <f t="shared" si="280"/>
        <v>4.491045670566975</v>
      </c>
      <c r="BG97" s="265">
        <f t="shared" si="280"/>
        <v>4.491045670566975</v>
      </c>
      <c r="BH97" s="265">
        <f t="shared" si="280"/>
        <v>4.491045670566975</v>
      </c>
      <c r="BI97" s="265">
        <f t="shared" si="280"/>
        <v>4.491045670566975</v>
      </c>
      <c r="BJ97" s="265">
        <f t="shared" si="280"/>
        <v>4.491045670566975</v>
      </c>
      <c r="BK97" s="265">
        <f t="shared" si="280"/>
        <v>4.491045670566975</v>
      </c>
      <c r="BL97" s="265">
        <f t="shared" si="280"/>
        <v>4.491045670566975</v>
      </c>
      <c r="BM97" s="265">
        <f t="shared" si="280"/>
        <v>4.491045670566975</v>
      </c>
      <c r="BN97" s="265">
        <f t="shared" si="280"/>
        <v>3.04235552165995</v>
      </c>
      <c r="BO97" s="269">
        <f t="shared" si="51"/>
        <v>1.7665290125767452</v>
      </c>
      <c r="BP97" s="232">
        <f t="shared" si="280"/>
        <v>3.04235552165995</v>
      </c>
      <c r="BQ97" s="232">
        <f t="shared" si="280"/>
        <v>3.04235552165995</v>
      </c>
      <c r="BR97" s="232">
        <f t="shared" si="280"/>
        <v>3.04235552165995</v>
      </c>
      <c r="BS97" s="232">
        <f t="shared" si="280"/>
        <v>3.04235552165995</v>
      </c>
      <c r="BT97" s="232">
        <f t="shared" si="280"/>
        <v>3.04235552165995</v>
      </c>
      <c r="BU97" s="232">
        <f t="shared" si="280"/>
        <v>3.04235552165995</v>
      </c>
      <c r="BV97" s="232">
        <f t="shared" si="280"/>
        <v>3.04235552165995</v>
      </c>
      <c r="BW97" s="232">
        <f t="shared" si="280"/>
        <v>3.04235552165995</v>
      </c>
      <c r="BX97" s="232">
        <f t="shared" ref="BX97:DA97" si="281">IFERROR(IF(BX$25-$C97&lt;0,0,VLOOKUP((ROUNDDOWN((BX$25-$C97)/365+1,0)),$C$8:$E$16,3,0))*$E93*$D$3,0)</f>
        <v>3.04235552165995</v>
      </c>
      <c r="BY97" s="232">
        <f t="shared" si="281"/>
        <v>3.04235552165995</v>
      </c>
      <c r="BZ97" s="232">
        <f t="shared" si="281"/>
        <v>3.623849551371531</v>
      </c>
      <c r="CA97" s="232">
        <f t="shared" si="281"/>
        <v>3.623849551371531</v>
      </c>
      <c r="CB97" s="232">
        <f t="shared" si="281"/>
        <v>3.623849551371531</v>
      </c>
      <c r="CC97" s="232">
        <f t="shared" si="281"/>
        <v>3.623849551371531</v>
      </c>
      <c r="CD97" s="232">
        <f t="shared" si="281"/>
        <v>3.623849551371531</v>
      </c>
      <c r="CE97" s="232">
        <f t="shared" si="281"/>
        <v>3.623849551371531</v>
      </c>
      <c r="CF97" s="232">
        <f t="shared" si="281"/>
        <v>3.623849551371531</v>
      </c>
      <c r="CG97" s="232">
        <f t="shared" si="281"/>
        <v>3.623849551371531</v>
      </c>
      <c r="CH97" s="232">
        <f t="shared" si="281"/>
        <v>3.623849551371531</v>
      </c>
      <c r="CI97" s="232">
        <f t="shared" si="281"/>
        <v>3.623849551371531</v>
      </c>
      <c r="CJ97" s="232">
        <f t="shared" si="281"/>
        <v>3.623849551371531</v>
      </c>
      <c r="CK97" s="232">
        <f t="shared" si="281"/>
        <v>3.623849551371531</v>
      </c>
      <c r="CL97" s="232">
        <f t="shared" si="281"/>
        <v>3.3631065663593063</v>
      </c>
      <c r="CM97" s="232">
        <f t="shared" si="281"/>
        <v>3.3631065663593063</v>
      </c>
      <c r="CN97" s="232">
        <f t="shared" si="281"/>
        <v>3.3631065663593063</v>
      </c>
      <c r="CO97" s="232">
        <f t="shared" si="281"/>
        <v>3.3631065663593063</v>
      </c>
      <c r="CP97" s="232">
        <f t="shared" si="281"/>
        <v>3.3631065663593063</v>
      </c>
      <c r="CQ97" s="232">
        <f t="shared" si="281"/>
        <v>3.3631065663593063</v>
      </c>
      <c r="CR97" s="232">
        <f t="shared" si="281"/>
        <v>3.3631065663593063</v>
      </c>
      <c r="CS97" s="232">
        <f t="shared" si="281"/>
        <v>3.3631065663593063</v>
      </c>
      <c r="CT97" s="232">
        <f t="shared" si="281"/>
        <v>3.3631065663593063</v>
      </c>
      <c r="CU97" s="232">
        <f t="shared" si="281"/>
        <v>3.3631065663593063</v>
      </c>
      <c r="CV97" s="232">
        <f t="shared" si="281"/>
        <v>3.3631065663593063</v>
      </c>
      <c r="CW97" s="232">
        <f t="shared" si="281"/>
        <v>3.3631065663593063</v>
      </c>
      <c r="CX97" s="232">
        <f t="shared" si="281"/>
        <v>1.9207889547641892</v>
      </c>
      <c r="CY97" s="232">
        <f t="shared" si="281"/>
        <v>1.9207889547641892</v>
      </c>
      <c r="CZ97" s="232">
        <f t="shared" si="281"/>
        <v>1.9207889547641892</v>
      </c>
      <c r="DA97" s="232">
        <f t="shared" si="281"/>
        <v>1.9207889547641892</v>
      </c>
      <c r="DD97" s="325">
        <v>0</v>
      </c>
      <c r="DE97" s="151">
        <v>0</v>
      </c>
      <c r="DF97" s="151">
        <v>0</v>
      </c>
      <c r="DG97" s="151">
        <v>0</v>
      </c>
      <c r="DH97" s="151">
        <v>0</v>
      </c>
      <c r="DI97" s="151">
        <v>0</v>
      </c>
      <c r="DJ97" s="151">
        <v>0</v>
      </c>
      <c r="DK97" s="151">
        <v>0</v>
      </c>
      <c r="DL97" s="151">
        <v>0</v>
      </c>
      <c r="DM97" s="151">
        <v>0</v>
      </c>
      <c r="DN97" s="151">
        <v>0</v>
      </c>
      <c r="DO97" s="151">
        <v>0</v>
      </c>
      <c r="DP97" s="151">
        <v>0</v>
      </c>
      <c r="DQ97" s="151">
        <v>0</v>
      </c>
      <c r="DR97" s="151">
        <v>0</v>
      </c>
      <c r="DS97" s="151">
        <v>0</v>
      </c>
      <c r="DT97" s="151">
        <v>0</v>
      </c>
      <c r="DU97" s="151">
        <v>0</v>
      </c>
      <c r="DV97" s="151">
        <v>0</v>
      </c>
      <c r="DW97" s="151">
        <v>0</v>
      </c>
      <c r="DX97" s="151">
        <v>0</v>
      </c>
      <c r="DY97" s="151">
        <v>0</v>
      </c>
      <c r="DZ97" s="151">
        <v>0</v>
      </c>
      <c r="EA97" s="151">
        <v>176.13744578313253</v>
      </c>
      <c r="EB97" s="151">
        <v>176.13744578313253</v>
      </c>
      <c r="EC97" s="151">
        <v>176.13744578313253</v>
      </c>
      <c r="ED97" s="151">
        <v>176.13744578313253</v>
      </c>
      <c r="EE97" s="151">
        <v>176.13744578313253</v>
      </c>
      <c r="EF97" s="151">
        <v>176.13744578313253</v>
      </c>
      <c r="EG97" s="151">
        <v>176.13744578313253</v>
      </c>
      <c r="EH97" s="151">
        <v>176.13744578313253</v>
      </c>
      <c r="EI97" s="151">
        <v>176.13744578313253</v>
      </c>
      <c r="EJ97" s="151">
        <v>176.13744578313253</v>
      </c>
      <c r="EK97" s="151">
        <v>176.13744578313253</v>
      </c>
      <c r="EL97" s="151">
        <v>176.13744578313253</v>
      </c>
      <c r="EM97" s="151">
        <v>178.28546341463414</v>
      </c>
      <c r="EN97" s="326">
        <v>103.52059166011016</v>
      </c>
      <c r="EO97" s="325">
        <f t="shared" si="269"/>
        <v>84.162597932903225</v>
      </c>
      <c r="EP97" s="151">
        <f t="shared" ref="EP97:FU97" si="282">IFERROR(IF(EP$25-$C97&lt;0,0,VLOOKUP((ROUNDDOWN((EP$25-$C97)/365+1,0)),$C$8:$E$16,3,0))*$E93*$D$20,0)</f>
        <v>200.69542583999998</v>
      </c>
      <c r="EQ97" s="151">
        <f t="shared" si="282"/>
        <v>200.69542583999998</v>
      </c>
      <c r="ER97" s="151">
        <f t="shared" si="282"/>
        <v>200.69542583999998</v>
      </c>
      <c r="ES97" s="151">
        <f t="shared" si="282"/>
        <v>200.69542583999998</v>
      </c>
      <c r="ET97" s="151">
        <f t="shared" si="282"/>
        <v>200.69542583999998</v>
      </c>
      <c r="EU97" s="151">
        <f t="shared" si="282"/>
        <v>200.69542583999998</v>
      </c>
      <c r="EV97" s="151">
        <f t="shared" si="282"/>
        <v>200.69542583999998</v>
      </c>
      <c r="EW97" s="151">
        <f t="shared" si="282"/>
        <v>200.69542583999998</v>
      </c>
      <c r="EX97" s="151">
        <f t="shared" si="282"/>
        <v>200.69542583999998</v>
      </c>
      <c r="EY97" s="151">
        <f t="shared" si="282"/>
        <v>200.69542583999998</v>
      </c>
      <c r="EZ97" s="151">
        <f t="shared" si="282"/>
        <v>171.21771576</v>
      </c>
      <c r="FA97" s="151">
        <f t="shared" si="282"/>
        <v>171.21771576</v>
      </c>
      <c r="FB97" s="151">
        <f t="shared" si="282"/>
        <v>171.21771576</v>
      </c>
      <c r="FC97" s="151">
        <f t="shared" si="282"/>
        <v>171.21771576</v>
      </c>
      <c r="FD97" s="151">
        <f t="shared" si="282"/>
        <v>171.21771576</v>
      </c>
      <c r="FE97" s="151">
        <f t="shared" si="282"/>
        <v>171.21771576</v>
      </c>
      <c r="FF97" s="151">
        <f t="shared" si="282"/>
        <v>171.21771576</v>
      </c>
      <c r="FG97" s="151">
        <f t="shared" si="282"/>
        <v>171.21771576</v>
      </c>
      <c r="FH97" s="151">
        <f t="shared" si="282"/>
        <v>171.21771576</v>
      </c>
      <c r="FI97" s="151">
        <f t="shared" si="282"/>
        <v>171.21771576</v>
      </c>
      <c r="FJ97" s="151">
        <f t="shared" si="282"/>
        <v>171.21771576</v>
      </c>
      <c r="FK97" s="151">
        <f t="shared" si="282"/>
        <v>171.21771576</v>
      </c>
      <c r="FL97" s="151">
        <f t="shared" si="282"/>
        <v>115.98750072</v>
      </c>
      <c r="FM97" s="210">
        <f t="shared" si="282"/>
        <v>115.98750072</v>
      </c>
      <c r="FN97" s="151">
        <f t="shared" si="282"/>
        <v>115.98750072</v>
      </c>
      <c r="FO97" s="151">
        <f t="shared" si="282"/>
        <v>115.98750072</v>
      </c>
      <c r="FP97" s="151">
        <f t="shared" si="282"/>
        <v>115.98750072</v>
      </c>
      <c r="FQ97" s="151">
        <f t="shared" si="282"/>
        <v>115.98750072</v>
      </c>
      <c r="FR97" s="151">
        <f t="shared" si="282"/>
        <v>115.98750072</v>
      </c>
      <c r="FS97" s="151">
        <f t="shared" si="282"/>
        <v>115.98750072</v>
      </c>
      <c r="FT97" s="151">
        <f t="shared" si="282"/>
        <v>115.98750072</v>
      </c>
      <c r="FU97" s="151">
        <f t="shared" si="282"/>
        <v>115.98750072</v>
      </c>
      <c r="FV97" s="151">
        <f t="shared" ref="FV97:GY97" si="283">IFERROR(IF(FV$25-$C97&lt;0,0,VLOOKUP((ROUNDDOWN((FV$25-$C97)/365+1,0)),$C$8:$E$16,3,0))*$E93*$D$20,0)</f>
        <v>115.98750072</v>
      </c>
      <c r="FW97" s="151">
        <f t="shared" si="283"/>
        <v>115.98750072</v>
      </c>
      <c r="FX97" s="151">
        <f t="shared" si="283"/>
        <v>138.15652032</v>
      </c>
      <c r="FY97" s="151">
        <f t="shared" si="283"/>
        <v>138.15652032</v>
      </c>
      <c r="FZ97" s="151">
        <f t="shared" si="283"/>
        <v>138.15652032</v>
      </c>
      <c r="GA97" s="151">
        <f t="shared" si="283"/>
        <v>138.15652032</v>
      </c>
      <c r="GB97" s="151">
        <f t="shared" si="283"/>
        <v>138.15652032</v>
      </c>
      <c r="GC97" s="151">
        <f t="shared" si="283"/>
        <v>138.15652032</v>
      </c>
      <c r="GD97" s="151">
        <f t="shared" si="283"/>
        <v>138.15652032</v>
      </c>
      <c r="GE97" s="151">
        <f t="shared" si="283"/>
        <v>138.15652032</v>
      </c>
      <c r="GF97" s="151">
        <f t="shared" si="283"/>
        <v>138.15652032</v>
      </c>
      <c r="GG97" s="151">
        <f t="shared" si="283"/>
        <v>138.15652032</v>
      </c>
      <c r="GH97" s="151">
        <f t="shared" si="283"/>
        <v>138.15652032</v>
      </c>
      <c r="GI97" s="151">
        <f t="shared" si="283"/>
        <v>138.15652032</v>
      </c>
      <c r="GJ97" s="151">
        <f t="shared" si="283"/>
        <v>128.21589144000001</v>
      </c>
      <c r="GK97" s="151">
        <f t="shared" si="283"/>
        <v>128.21589144000001</v>
      </c>
      <c r="GL97" s="307">
        <f t="shared" si="283"/>
        <v>128.21589144000001</v>
      </c>
      <c r="GM97" s="151">
        <f t="shared" si="283"/>
        <v>128.21589144000001</v>
      </c>
      <c r="GN97" s="151">
        <f t="shared" si="283"/>
        <v>128.21589144000001</v>
      </c>
      <c r="GO97" s="151">
        <f t="shared" si="283"/>
        <v>128.21589144000001</v>
      </c>
      <c r="GP97" s="151">
        <f t="shared" si="283"/>
        <v>128.21589144000001</v>
      </c>
      <c r="GQ97" s="151">
        <f t="shared" si="283"/>
        <v>128.21589144000001</v>
      </c>
      <c r="GR97" s="151">
        <f t="shared" si="283"/>
        <v>128.21589144000001</v>
      </c>
      <c r="GS97" s="151">
        <f t="shared" si="283"/>
        <v>128.21589144000001</v>
      </c>
      <c r="GT97" s="151">
        <f t="shared" si="283"/>
        <v>128.21589144000001</v>
      </c>
      <c r="GU97" s="151">
        <f t="shared" si="283"/>
        <v>128.21589144000001</v>
      </c>
      <c r="GV97" s="151">
        <f t="shared" si="283"/>
        <v>73.22862456</v>
      </c>
      <c r="GW97" s="151">
        <f t="shared" si="283"/>
        <v>73.22862456</v>
      </c>
      <c r="GX97" s="151">
        <f t="shared" si="283"/>
        <v>73.22862456</v>
      </c>
      <c r="GY97" s="151">
        <f t="shared" si="283"/>
        <v>73.22862456</v>
      </c>
    </row>
    <row r="98" spans="1:207" x14ac:dyDescent="0.25">
      <c r="B98" s="143"/>
      <c r="C98" s="144">
        <v>43070</v>
      </c>
      <c r="D98" s="144">
        <f t="shared" si="257"/>
        <v>43100</v>
      </c>
      <c r="E98" s="145">
        <v>1769</v>
      </c>
      <c r="F98" s="174">
        <v>0</v>
      </c>
      <c r="G98" s="151">
        <v>0</v>
      </c>
      <c r="H98" s="151">
        <v>0</v>
      </c>
      <c r="I98" s="151">
        <v>0</v>
      </c>
      <c r="J98" s="151">
        <v>0</v>
      </c>
      <c r="K98" s="151">
        <v>0</v>
      </c>
      <c r="L98" s="151">
        <v>0</v>
      </c>
      <c r="M98" s="151">
        <v>0</v>
      </c>
      <c r="N98" s="151">
        <v>0</v>
      </c>
      <c r="O98" s="151">
        <v>0</v>
      </c>
      <c r="P98" s="151">
        <v>0</v>
      </c>
      <c r="Q98" s="151">
        <v>0</v>
      </c>
      <c r="R98" s="151">
        <v>0</v>
      </c>
      <c r="S98" s="151">
        <v>0</v>
      </c>
      <c r="T98" s="151">
        <v>0</v>
      </c>
      <c r="U98" s="151">
        <v>0</v>
      </c>
      <c r="V98" s="151">
        <v>0</v>
      </c>
      <c r="W98" s="151">
        <v>0</v>
      </c>
      <c r="X98" s="151">
        <v>0</v>
      </c>
      <c r="Y98" s="151">
        <v>0</v>
      </c>
      <c r="Z98" s="151">
        <v>0</v>
      </c>
      <c r="AA98" s="151">
        <v>0</v>
      </c>
      <c r="AB98" s="151">
        <v>0</v>
      </c>
      <c r="AC98" s="151">
        <v>0</v>
      </c>
      <c r="AD98" s="151">
        <v>16.401649469691343</v>
      </c>
      <c r="AE98" s="151">
        <v>16.401649469691343</v>
      </c>
      <c r="AF98" s="151">
        <v>16.401649469691343</v>
      </c>
      <c r="AG98" s="151">
        <v>16.401649469691343</v>
      </c>
      <c r="AH98" s="151">
        <v>16.401649469691343</v>
      </c>
      <c r="AI98" s="151">
        <v>16.401649469691343</v>
      </c>
      <c r="AJ98" s="151">
        <v>16.401649469691343</v>
      </c>
      <c r="AK98" s="151">
        <v>16.401649469691343</v>
      </c>
      <c r="AL98" s="151">
        <v>16.401649469691343</v>
      </c>
      <c r="AM98" s="151">
        <v>16.401649469691343</v>
      </c>
      <c r="AN98" s="151">
        <v>16.401649469691343</v>
      </c>
      <c r="AO98" s="210">
        <v>16.401649469691343</v>
      </c>
      <c r="AP98" s="262">
        <v>9.639679113972802</v>
      </c>
      <c r="AQ98" s="268">
        <f t="shared" si="266"/>
        <v>8.4552740507785185</v>
      </c>
      <c r="AR98" s="265">
        <f t="shared" ref="AR98:BW98" si="284">IFERROR(IF(AR$25-$C98&lt;0,0,VLOOKUP((ROUNDDOWN((AR$25-$C98)/365+1,0)),$C$8:$E$16,3,0))*$E94*$D$3,0)</f>
        <v>20.1625765826257</v>
      </c>
      <c r="AS98" s="265">
        <f t="shared" si="284"/>
        <v>20.1625765826257</v>
      </c>
      <c r="AT98" s="265">
        <f t="shared" si="284"/>
        <v>20.1625765826257</v>
      </c>
      <c r="AU98" s="265">
        <f t="shared" si="284"/>
        <v>20.1625765826257</v>
      </c>
      <c r="AV98" s="265">
        <f t="shared" si="284"/>
        <v>20.1625765826257</v>
      </c>
      <c r="AW98" s="265">
        <f t="shared" si="284"/>
        <v>20.1625765826257</v>
      </c>
      <c r="AX98" s="265">
        <f t="shared" si="284"/>
        <v>20.1625765826257</v>
      </c>
      <c r="AY98" s="265">
        <f t="shared" si="284"/>
        <v>20.1625765826257</v>
      </c>
      <c r="AZ98" s="265">
        <f t="shared" si="284"/>
        <v>20.1625765826257</v>
      </c>
      <c r="BA98" s="265">
        <f t="shared" si="284"/>
        <v>20.1625765826257</v>
      </c>
      <c r="BB98" s="265">
        <f t="shared" si="284"/>
        <v>20.1625765826257</v>
      </c>
      <c r="BC98" s="265">
        <f t="shared" si="284"/>
        <v>17.201140942123025</v>
      </c>
      <c r="BD98" s="265">
        <f t="shared" si="284"/>
        <v>17.201140942123025</v>
      </c>
      <c r="BE98" s="265">
        <f t="shared" si="284"/>
        <v>17.201140942123025</v>
      </c>
      <c r="BF98" s="265">
        <f t="shared" si="284"/>
        <v>17.201140942123025</v>
      </c>
      <c r="BG98" s="265">
        <f t="shared" si="284"/>
        <v>17.201140942123025</v>
      </c>
      <c r="BH98" s="265">
        <f t="shared" si="284"/>
        <v>17.201140942123025</v>
      </c>
      <c r="BI98" s="265">
        <f t="shared" si="284"/>
        <v>17.201140942123025</v>
      </c>
      <c r="BJ98" s="265">
        <f t="shared" si="284"/>
        <v>17.201140942123025</v>
      </c>
      <c r="BK98" s="265">
        <f t="shared" si="284"/>
        <v>17.201140942123025</v>
      </c>
      <c r="BL98" s="265">
        <f t="shared" si="284"/>
        <v>17.201140942123025</v>
      </c>
      <c r="BM98" s="265">
        <f t="shared" si="284"/>
        <v>17.201140942123025</v>
      </c>
      <c r="BN98" s="265">
        <f t="shared" si="284"/>
        <v>17.201140942123025</v>
      </c>
      <c r="BO98" s="269">
        <f t="shared" si="51"/>
        <v>6.7659776258400575</v>
      </c>
      <c r="BP98" s="232">
        <f t="shared" si="284"/>
        <v>11.652517022280099</v>
      </c>
      <c r="BQ98" s="232">
        <f t="shared" si="284"/>
        <v>11.652517022280099</v>
      </c>
      <c r="BR98" s="232">
        <f t="shared" si="284"/>
        <v>11.652517022280099</v>
      </c>
      <c r="BS98" s="232">
        <f t="shared" si="284"/>
        <v>11.652517022280099</v>
      </c>
      <c r="BT98" s="232">
        <f t="shared" si="284"/>
        <v>11.652517022280099</v>
      </c>
      <c r="BU98" s="232">
        <f t="shared" si="284"/>
        <v>11.652517022280099</v>
      </c>
      <c r="BV98" s="232">
        <f t="shared" si="284"/>
        <v>11.652517022280099</v>
      </c>
      <c r="BW98" s="232">
        <f t="shared" si="284"/>
        <v>11.652517022280099</v>
      </c>
      <c r="BX98" s="232">
        <f t="shared" ref="BX98:DA98" si="285">IFERROR(IF(BX$25-$C98&lt;0,0,VLOOKUP((ROUNDDOWN((BX$25-$C98)/365+1,0)),$C$8:$E$16,3,0))*$E94*$D$3,0)</f>
        <v>11.652517022280099</v>
      </c>
      <c r="BY98" s="232">
        <f t="shared" si="285"/>
        <v>11.652517022280099</v>
      </c>
      <c r="BZ98" s="232">
        <f t="shared" si="285"/>
        <v>11.652517022280099</v>
      </c>
      <c r="CA98" s="232">
        <f t="shared" si="285"/>
        <v>13.879695611806493</v>
      </c>
      <c r="CB98" s="232">
        <f t="shared" si="285"/>
        <v>13.879695611806493</v>
      </c>
      <c r="CC98" s="232">
        <f t="shared" si="285"/>
        <v>13.879695611806493</v>
      </c>
      <c r="CD98" s="232">
        <f t="shared" si="285"/>
        <v>13.879695611806493</v>
      </c>
      <c r="CE98" s="232">
        <f t="shared" si="285"/>
        <v>13.879695611806493</v>
      </c>
      <c r="CF98" s="232">
        <f t="shared" si="285"/>
        <v>13.879695611806493</v>
      </c>
      <c r="CG98" s="232">
        <f t="shared" si="285"/>
        <v>13.879695611806493</v>
      </c>
      <c r="CH98" s="232">
        <f t="shared" si="285"/>
        <v>13.879695611806493</v>
      </c>
      <c r="CI98" s="232">
        <f t="shared" si="285"/>
        <v>13.879695611806493</v>
      </c>
      <c r="CJ98" s="232">
        <f t="shared" si="285"/>
        <v>13.879695611806493</v>
      </c>
      <c r="CK98" s="232">
        <f t="shared" si="285"/>
        <v>13.879695611806493</v>
      </c>
      <c r="CL98" s="232">
        <f t="shared" si="285"/>
        <v>13.879695611806493</v>
      </c>
      <c r="CM98" s="232">
        <f t="shared" si="285"/>
        <v>12.88102466435676</v>
      </c>
      <c r="CN98" s="232">
        <f t="shared" si="285"/>
        <v>12.88102466435676</v>
      </c>
      <c r="CO98" s="232">
        <f t="shared" si="285"/>
        <v>12.88102466435676</v>
      </c>
      <c r="CP98" s="232">
        <f t="shared" si="285"/>
        <v>12.88102466435676</v>
      </c>
      <c r="CQ98" s="232">
        <f t="shared" si="285"/>
        <v>12.88102466435676</v>
      </c>
      <c r="CR98" s="232">
        <f t="shared" si="285"/>
        <v>12.88102466435676</v>
      </c>
      <c r="CS98" s="232">
        <f t="shared" si="285"/>
        <v>12.88102466435676</v>
      </c>
      <c r="CT98" s="232">
        <f t="shared" si="285"/>
        <v>12.88102466435676</v>
      </c>
      <c r="CU98" s="232">
        <f t="shared" si="285"/>
        <v>12.88102466435676</v>
      </c>
      <c r="CV98" s="232">
        <f t="shared" si="285"/>
        <v>12.88102466435676</v>
      </c>
      <c r="CW98" s="232">
        <f t="shared" si="285"/>
        <v>12.88102466435676</v>
      </c>
      <c r="CX98" s="232">
        <f t="shared" si="285"/>
        <v>12.88102466435676</v>
      </c>
      <c r="CY98" s="232">
        <f t="shared" si="285"/>
        <v>7.3568081811113855</v>
      </c>
      <c r="CZ98" s="232">
        <f t="shared" si="285"/>
        <v>7.3568081811113855</v>
      </c>
      <c r="DA98" s="232">
        <f t="shared" si="285"/>
        <v>7.3568081811113855</v>
      </c>
      <c r="DD98" s="325">
        <v>0</v>
      </c>
      <c r="DE98" s="151">
        <v>0</v>
      </c>
      <c r="DF98" s="151">
        <v>0</v>
      </c>
      <c r="DG98" s="151">
        <v>0</v>
      </c>
      <c r="DH98" s="151">
        <v>0</v>
      </c>
      <c r="DI98" s="151">
        <v>0</v>
      </c>
      <c r="DJ98" s="151">
        <v>0</v>
      </c>
      <c r="DK98" s="151">
        <v>0</v>
      </c>
      <c r="DL98" s="151">
        <v>0</v>
      </c>
      <c r="DM98" s="151">
        <v>0</v>
      </c>
      <c r="DN98" s="151">
        <v>0</v>
      </c>
      <c r="DO98" s="151">
        <v>0</v>
      </c>
      <c r="DP98" s="151">
        <v>0</v>
      </c>
      <c r="DQ98" s="151">
        <v>0</v>
      </c>
      <c r="DR98" s="151">
        <v>0</v>
      </c>
      <c r="DS98" s="151">
        <v>0</v>
      </c>
      <c r="DT98" s="151">
        <v>0</v>
      </c>
      <c r="DU98" s="151">
        <v>0</v>
      </c>
      <c r="DV98" s="151">
        <v>0</v>
      </c>
      <c r="DW98" s="151">
        <v>0</v>
      </c>
      <c r="DX98" s="151">
        <v>0</v>
      </c>
      <c r="DY98" s="151">
        <v>0</v>
      </c>
      <c r="DZ98" s="151">
        <v>0</v>
      </c>
      <c r="EA98" s="151">
        <v>0</v>
      </c>
      <c r="EB98" s="151">
        <v>674.62351807228913</v>
      </c>
      <c r="EC98" s="151">
        <v>674.62351807228913</v>
      </c>
      <c r="ED98" s="151">
        <v>674.62351807228913</v>
      </c>
      <c r="EE98" s="151">
        <v>674.62351807228913</v>
      </c>
      <c r="EF98" s="151">
        <v>674.62351807228913</v>
      </c>
      <c r="EG98" s="151">
        <v>674.62351807228913</v>
      </c>
      <c r="EH98" s="151">
        <v>674.62351807228913</v>
      </c>
      <c r="EI98" s="151">
        <v>674.62351807228913</v>
      </c>
      <c r="EJ98" s="151">
        <v>674.62351807228913</v>
      </c>
      <c r="EK98" s="151">
        <v>674.62351807228913</v>
      </c>
      <c r="EL98" s="151">
        <v>674.62351807228913</v>
      </c>
      <c r="EM98" s="151">
        <v>674.62351807228913</v>
      </c>
      <c r="EN98" s="326">
        <v>396.49391660110155</v>
      </c>
      <c r="EO98" s="325">
        <f t="shared" si="269"/>
        <v>322.35092120903226</v>
      </c>
      <c r="EP98" s="151">
        <f t="shared" ref="EP98:FU98" si="286">IFERROR(IF(EP$25-$C98&lt;0,0,VLOOKUP((ROUNDDOWN((EP$25-$C98)/365+1,0)),$C$8:$E$16,3,0))*$E94*$D$20,0)</f>
        <v>768.68296595999993</v>
      </c>
      <c r="EQ98" s="151">
        <f t="shared" si="286"/>
        <v>768.68296595999993</v>
      </c>
      <c r="ER98" s="151">
        <f t="shared" si="286"/>
        <v>768.68296595999993</v>
      </c>
      <c r="ES98" s="151">
        <f t="shared" si="286"/>
        <v>768.68296595999993</v>
      </c>
      <c r="ET98" s="151">
        <f t="shared" si="286"/>
        <v>768.68296595999993</v>
      </c>
      <c r="EU98" s="151">
        <f t="shared" si="286"/>
        <v>768.68296595999993</v>
      </c>
      <c r="EV98" s="151">
        <f t="shared" si="286"/>
        <v>768.68296595999993</v>
      </c>
      <c r="EW98" s="151">
        <f t="shared" si="286"/>
        <v>768.68296595999993</v>
      </c>
      <c r="EX98" s="151">
        <f t="shared" si="286"/>
        <v>768.68296595999993</v>
      </c>
      <c r="EY98" s="151">
        <f t="shared" si="286"/>
        <v>768.68296595999993</v>
      </c>
      <c r="EZ98" s="151">
        <f t="shared" si="286"/>
        <v>768.68296595999993</v>
      </c>
      <c r="FA98" s="151">
        <f t="shared" si="286"/>
        <v>655.78047444000003</v>
      </c>
      <c r="FB98" s="151">
        <f t="shared" si="286"/>
        <v>655.78047444000003</v>
      </c>
      <c r="FC98" s="151">
        <f t="shared" si="286"/>
        <v>655.78047444000003</v>
      </c>
      <c r="FD98" s="151">
        <f t="shared" si="286"/>
        <v>655.78047444000003</v>
      </c>
      <c r="FE98" s="151">
        <f t="shared" si="286"/>
        <v>655.78047444000003</v>
      </c>
      <c r="FF98" s="151">
        <f t="shared" si="286"/>
        <v>655.78047444000003</v>
      </c>
      <c r="FG98" s="151">
        <f t="shared" si="286"/>
        <v>655.78047444000003</v>
      </c>
      <c r="FH98" s="151">
        <f t="shared" si="286"/>
        <v>655.78047444000003</v>
      </c>
      <c r="FI98" s="151">
        <f t="shared" si="286"/>
        <v>655.78047444000003</v>
      </c>
      <c r="FJ98" s="151">
        <f t="shared" si="286"/>
        <v>655.78047444000003</v>
      </c>
      <c r="FK98" s="151">
        <f t="shared" si="286"/>
        <v>655.78047444000003</v>
      </c>
      <c r="FL98" s="151">
        <f t="shared" si="286"/>
        <v>655.78047444000003</v>
      </c>
      <c r="FM98" s="210">
        <f t="shared" si="286"/>
        <v>444.24338867999995</v>
      </c>
      <c r="FN98" s="151">
        <f t="shared" si="286"/>
        <v>444.24338867999995</v>
      </c>
      <c r="FO98" s="151">
        <f t="shared" si="286"/>
        <v>444.24338867999995</v>
      </c>
      <c r="FP98" s="151">
        <f t="shared" si="286"/>
        <v>444.24338867999995</v>
      </c>
      <c r="FQ98" s="151">
        <f t="shared" si="286"/>
        <v>444.24338867999995</v>
      </c>
      <c r="FR98" s="151">
        <f t="shared" si="286"/>
        <v>444.24338867999995</v>
      </c>
      <c r="FS98" s="151">
        <f t="shared" si="286"/>
        <v>444.24338867999995</v>
      </c>
      <c r="FT98" s="151">
        <f t="shared" si="286"/>
        <v>444.24338867999995</v>
      </c>
      <c r="FU98" s="151">
        <f t="shared" si="286"/>
        <v>444.24338867999995</v>
      </c>
      <c r="FV98" s="151">
        <f t="shared" ref="FV98:GY98" si="287">IFERROR(IF(FV$25-$C98&lt;0,0,VLOOKUP((ROUNDDOWN((FV$25-$C98)/365+1,0)),$C$8:$E$16,3,0))*$E94*$D$20,0)</f>
        <v>444.24338867999995</v>
      </c>
      <c r="FW98" s="151">
        <f t="shared" si="287"/>
        <v>444.24338867999995</v>
      </c>
      <c r="FX98" s="151">
        <f t="shared" si="287"/>
        <v>444.24338867999995</v>
      </c>
      <c r="FY98" s="151">
        <f t="shared" si="287"/>
        <v>529.15288608000003</v>
      </c>
      <c r="FZ98" s="151">
        <f t="shared" si="287"/>
        <v>529.15288608000003</v>
      </c>
      <c r="GA98" s="151">
        <f t="shared" si="287"/>
        <v>529.15288608000003</v>
      </c>
      <c r="GB98" s="151">
        <f t="shared" si="287"/>
        <v>529.15288608000003</v>
      </c>
      <c r="GC98" s="151">
        <f t="shared" si="287"/>
        <v>529.15288608000003</v>
      </c>
      <c r="GD98" s="151">
        <f t="shared" si="287"/>
        <v>529.15288608000003</v>
      </c>
      <c r="GE98" s="151">
        <f t="shared" si="287"/>
        <v>529.15288608000003</v>
      </c>
      <c r="GF98" s="151">
        <f t="shared" si="287"/>
        <v>529.15288608000003</v>
      </c>
      <c r="GG98" s="151">
        <f t="shared" si="287"/>
        <v>529.15288608000003</v>
      </c>
      <c r="GH98" s="151">
        <f t="shared" si="287"/>
        <v>529.15288608000003</v>
      </c>
      <c r="GI98" s="151">
        <f t="shared" si="287"/>
        <v>529.15288608000003</v>
      </c>
      <c r="GJ98" s="151">
        <f t="shared" si="287"/>
        <v>529.15288608000003</v>
      </c>
      <c r="GK98" s="151">
        <f t="shared" si="287"/>
        <v>491.07931236000002</v>
      </c>
      <c r="GL98" s="307">
        <f t="shared" si="287"/>
        <v>491.07931236000002</v>
      </c>
      <c r="GM98" s="151">
        <f t="shared" si="287"/>
        <v>491.07931236000002</v>
      </c>
      <c r="GN98" s="151">
        <f t="shared" si="287"/>
        <v>491.07931236000002</v>
      </c>
      <c r="GO98" s="151">
        <f t="shared" si="287"/>
        <v>491.07931236000002</v>
      </c>
      <c r="GP98" s="151">
        <f t="shared" si="287"/>
        <v>491.07931236000002</v>
      </c>
      <c r="GQ98" s="151">
        <f t="shared" si="287"/>
        <v>491.07931236000002</v>
      </c>
      <c r="GR98" s="151">
        <f t="shared" si="287"/>
        <v>491.07931236000002</v>
      </c>
      <c r="GS98" s="151">
        <f t="shared" si="287"/>
        <v>491.07931236000002</v>
      </c>
      <c r="GT98" s="151">
        <f t="shared" si="287"/>
        <v>491.07931236000002</v>
      </c>
      <c r="GU98" s="151">
        <f t="shared" si="287"/>
        <v>491.07931236000002</v>
      </c>
      <c r="GV98" s="151">
        <f t="shared" si="287"/>
        <v>491.07931236000002</v>
      </c>
      <c r="GW98" s="151">
        <f t="shared" si="287"/>
        <v>280.47274164000004</v>
      </c>
      <c r="GX98" s="151">
        <f t="shared" si="287"/>
        <v>280.47274164000004</v>
      </c>
      <c r="GY98" s="151">
        <f t="shared" si="287"/>
        <v>280.47274164000004</v>
      </c>
    </row>
    <row r="99" spans="1:207" x14ac:dyDescent="0.25">
      <c r="B99" s="143"/>
      <c r="C99" s="144">
        <v>43101</v>
      </c>
      <c r="D99" s="144">
        <f t="shared" si="257"/>
        <v>43131</v>
      </c>
      <c r="E99" s="145">
        <v>425</v>
      </c>
      <c r="F99" s="174">
        <v>0</v>
      </c>
      <c r="G99" s="151">
        <v>0</v>
      </c>
      <c r="H99" s="151">
        <v>0</v>
      </c>
      <c r="I99" s="151">
        <v>0</v>
      </c>
      <c r="J99" s="151">
        <v>0</v>
      </c>
      <c r="K99" s="151">
        <v>0</v>
      </c>
      <c r="L99" s="151">
        <v>0</v>
      </c>
      <c r="M99" s="151">
        <v>0</v>
      </c>
      <c r="N99" s="151">
        <v>0</v>
      </c>
      <c r="O99" s="151">
        <v>0</v>
      </c>
      <c r="P99" s="151">
        <v>0</v>
      </c>
      <c r="Q99" s="151">
        <v>0</v>
      </c>
      <c r="R99" s="151">
        <v>0</v>
      </c>
      <c r="S99" s="151">
        <v>0</v>
      </c>
      <c r="T99" s="151">
        <v>0</v>
      </c>
      <c r="U99" s="151">
        <v>0</v>
      </c>
      <c r="V99" s="151">
        <v>0</v>
      </c>
      <c r="W99" s="151">
        <v>0</v>
      </c>
      <c r="X99" s="151">
        <v>0</v>
      </c>
      <c r="Y99" s="151">
        <v>0</v>
      </c>
      <c r="Z99" s="151">
        <v>0</v>
      </c>
      <c r="AA99" s="151">
        <v>0</v>
      </c>
      <c r="AB99" s="151">
        <v>0</v>
      </c>
      <c r="AC99" s="151">
        <v>0</v>
      </c>
      <c r="AD99" s="151">
        <v>0</v>
      </c>
      <c r="AE99" s="151">
        <v>29.872205688145069</v>
      </c>
      <c r="AF99" s="151">
        <v>29.872205688145069</v>
      </c>
      <c r="AG99" s="151">
        <v>29.872205688145069</v>
      </c>
      <c r="AH99" s="151">
        <v>29.872205688145069</v>
      </c>
      <c r="AI99" s="151">
        <v>29.872205688145069</v>
      </c>
      <c r="AJ99" s="151">
        <v>29.872205688145069</v>
      </c>
      <c r="AK99" s="151">
        <v>29.872205688145069</v>
      </c>
      <c r="AL99" s="151">
        <v>29.872205688145069</v>
      </c>
      <c r="AM99" s="151">
        <v>29.872205688145069</v>
      </c>
      <c r="AN99" s="151">
        <v>29.872205688145069</v>
      </c>
      <c r="AO99" s="210">
        <v>29.872205688145069</v>
      </c>
      <c r="AP99" s="262">
        <v>17.345151689890685</v>
      </c>
      <c r="AQ99" s="268">
        <f t="shared" si="266"/>
        <v>14.532694329975284</v>
      </c>
      <c r="AR99" s="265">
        <f t="shared" ref="AR99:BW99" si="288">IFERROR(IF(AR$25-$C99&lt;0,0,VLOOKUP((ROUNDDOWN((AR$25-$C99)/365+1,0)),$C$8:$E$16,3,0))*$E95*$D$3,0)</f>
        <v>36.721955068736541</v>
      </c>
      <c r="AS99" s="265">
        <f t="shared" si="288"/>
        <v>36.721955068736541</v>
      </c>
      <c r="AT99" s="265">
        <f t="shared" si="288"/>
        <v>36.721955068736541</v>
      </c>
      <c r="AU99" s="265">
        <f t="shared" si="288"/>
        <v>36.721955068736541</v>
      </c>
      <c r="AV99" s="265">
        <f t="shared" si="288"/>
        <v>36.721955068736541</v>
      </c>
      <c r="AW99" s="265">
        <f t="shared" si="288"/>
        <v>36.721955068736541</v>
      </c>
      <c r="AX99" s="265">
        <f t="shared" si="288"/>
        <v>36.721955068736541</v>
      </c>
      <c r="AY99" s="265">
        <f t="shared" si="288"/>
        <v>36.721955068736541</v>
      </c>
      <c r="AZ99" s="265">
        <f t="shared" si="288"/>
        <v>36.721955068736541</v>
      </c>
      <c r="BA99" s="265">
        <f t="shared" si="288"/>
        <v>36.721955068736541</v>
      </c>
      <c r="BB99" s="265">
        <f t="shared" si="288"/>
        <v>36.721955068736541</v>
      </c>
      <c r="BC99" s="265">
        <f t="shared" si="288"/>
        <v>36.721955068736541</v>
      </c>
      <c r="BD99" s="265">
        <f t="shared" si="288"/>
        <v>31.328313731090986</v>
      </c>
      <c r="BE99" s="265">
        <f t="shared" si="288"/>
        <v>31.328313731090986</v>
      </c>
      <c r="BF99" s="265">
        <f t="shared" si="288"/>
        <v>31.328313731090986</v>
      </c>
      <c r="BG99" s="265">
        <f t="shared" si="288"/>
        <v>31.328313731090986</v>
      </c>
      <c r="BH99" s="265">
        <f t="shared" si="288"/>
        <v>31.328313731090986</v>
      </c>
      <c r="BI99" s="265">
        <f t="shared" si="288"/>
        <v>31.328313731090986</v>
      </c>
      <c r="BJ99" s="265">
        <f t="shared" si="288"/>
        <v>31.328313731090986</v>
      </c>
      <c r="BK99" s="265">
        <f t="shared" si="288"/>
        <v>31.328313731090986</v>
      </c>
      <c r="BL99" s="265">
        <f t="shared" si="288"/>
        <v>31.328313731090986</v>
      </c>
      <c r="BM99" s="265">
        <f t="shared" si="288"/>
        <v>31.328313731090986</v>
      </c>
      <c r="BN99" s="265">
        <f t="shared" si="288"/>
        <v>31.328313731090986</v>
      </c>
      <c r="BO99" s="269">
        <f t="shared" si="51"/>
        <v>18.190633779343152</v>
      </c>
      <c r="BP99" s="232">
        <f t="shared" si="288"/>
        <v>21.222645070996837</v>
      </c>
      <c r="BQ99" s="232">
        <f t="shared" si="288"/>
        <v>21.222645070996837</v>
      </c>
      <c r="BR99" s="232">
        <f t="shared" si="288"/>
        <v>21.222645070996837</v>
      </c>
      <c r="BS99" s="232">
        <f t="shared" si="288"/>
        <v>21.222645070996837</v>
      </c>
      <c r="BT99" s="232">
        <f t="shared" si="288"/>
        <v>21.222645070996837</v>
      </c>
      <c r="BU99" s="232">
        <f t="shared" si="288"/>
        <v>21.222645070996837</v>
      </c>
      <c r="BV99" s="232">
        <f t="shared" si="288"/>
        <v>21.222645070996837</v>
      </c>
      <c r="BW99" s="232">
        <f t="shared" si="288"/>
        <v>21.222645070996837</v>
      </c>
      <c r="BX99" s="232">
        <f t="shared" ref="BX99:DA99" si="289">IFERROR(IF(BX$25-$C99&lt;0,0,VLOOKUP((ROUNDDOWN((BX$25-$C99)/365+1,0)),$C$8:$E$16,3,0))*$E95*$D$3,0)</f>
        <v>21.222645070996837</v>
      </c>
      <c r="BY99" s="232">
        <f t="shared" si="289"/>
        <v>21.222645070996837</v>
      </c>
      <c r="BZ99" s="232">
        <f t="shared" si="289"/>
        <v>21.222645070996837</v>
      </c>
      <c r="CA99" s="232">
        <f t="shared" si="289"/>
        <v>21.222645070996837</v>
      </c>
      <c r="CB99" s="232">
        <f t="shared" si="289"/>
        <v>25.278989346217912</v>
      </c>
      <c r="CC99" s="232">
        <f t="shared" si="289"/>
        <v>25.278989346217912</v>
      </c>
      <c r="CD99" s="232">
        <f t="shared" si="289"/>
        <v>25.278989346217912</v>
      </c>
      <c r="CE99" s="232">
        <f t="shared" si="289"/>
        <v>25.278989346217912</v>
      </c>
      <c r="CF99" s="232">
        <f t="shared" si="289"/>
        <v>25.278989346217912</v>
      </c>
      <c r="CG99" s="232">
        <f t="shared" si="289"/>
        <v>25.278989346217912</v>
      </c>
      <c r="CH99" s="232">
        <f t="shared" si="289"/>
        <v>25.278989346217912</v>
      </c>
      <c r="CI99" s="232">
        <f t="shared" si="289"/>
        <v>25.278989346217912</v>
      </c>
      <c r="CJ99" s="232">
        <f t="shared" si="289"/>
        <v>25.278989346217912</v>
      </c>
      <c r="CK99" s="232">
        <f t="shared" si="289"/>
        <v>25.278989346217912</v>
      </c>
      <c r="CL99" s="232">
        <f t="shared" si="289"/>
        <v>25.278989346217912</v>
      </c>
      <c r="CM99" s="232">
        <f t="shared" si="289"/>
        <v>25.278989346217912</v>
      </c>
      <c r="CN99" s="232">
        <f t="shared" si="289"/>
        <v>23.460117164360792</v>
      </c>
      <c r="CO99" s="232">
        <f t="shared" si="289"/>
        <v>23.460117164360792</v>
      </c>
      <c r="CP99" s="232">
        <f t="shared" si="289"/>
        <v>23.460117164360792</v>
      </c>
      <c r="CQ99" s="232">
        <f t="shared" si="289"/>
        <v>23.460117164360792</v>
      </c>
      <c r="CR99" s="232">
        <f t="shared" si="289"/>
        <v>23.460117164360792</v>
      </c>
      <c r="CS99" s="232">
        <f t="shared" si="289"/>
        <v>23.460117164360792</v>
      </c>
      <c r="CT99" s="232">
        <f t="shared" si="289"/>
        <v>23.460117164360792</v>
      </c>
      <c r="CU99" s="232">
        <f t="shared" si="289"/>
        <v>23.460117164360792</v>
      </c>
      <c r="CV99" s="232">
        <f t="shared" si="289"/>
        <v>23.460117164360792</v>
      </c>
      <c r="CW99" s="232">
        <f t="shared" si="289"/>
        <v>23.460117164360792</v>
      </c>
      <c r="CX99" s="232">
        <f t="shared" si="289"/>
        <v>23.460117164360792</v>
      </c>
      <c r="CY99" s="232">
        <f t="shared" si="289"/>
        <v>23.460117164360792</v>
      </c>
      <c r="CZ99" s="232">
        <f t="shared" si="289"/>
        <v>13.398901592214273</v>
      </c>
      <c r="DA99" s="232">
        <f t="shared" si="289"/>
        <v>13.398901592214273</v>
      </c>
      <c r="DD99" s="325">
        <v>0</v>
      </c>
      <c r="DE99" s="151">
        <v>0</v>
      </c>
      <c r="DF99" s="151">
        <v>0</v>
      </c>
      <c r="DG99" s="151">
        <v>0</v>
      </c>
      <c r="DH99" s="151">
        <v>0</v>
      </c>
      <c r="DI99" s="151">
        <v>0</v>
      </c>
      <c r="DJ99" s="151">
        <v>0</v>
      </c>
      <c r="DK99" s="151">
        <v>0</v>
      </c>
      <c r="DL99" s="151">
        <v>0</v>
      </c>
      <c r="DM99" s="151">
        <v>0</v>
      </c>
      <c r="DN99" s="151">
        <v>0</v>
      </c>
      <c r="DO99" s="151">
        <v>0</v>
      </c>
      <c r="DP99" s="151">
        <v>0</v>
      </c>
      <c r="DQ99" s="151">
        <v>0</v>
      </c>
      <c r="DR99" s="151">
        <v>0</v>
      </c>
      <c r="DS99" s="151">
        <v>0</v>
      </c>
      <c r="DT99" s="151">
        <v>0</v>
      </c>
      <c r="DU99" s="151">
        <v>0</v>
      </c>
      <c r="DV99" s="151">
        <v>0</v>
      </c>
      <c r="DW99" s="151">
        <v>0</v>
      </c>
      <c r="DX99" s="151">
        <v>0</v>
      </c>
      <c r="DY99" s="151">
        <v>0</v>
      </c>
      <c r="DZ99" s="151">
        <v>0</v>
      </c>
      <c r="EA99" s="151">
        <v>0</v>
      </c>
      <c r="EB99" s="151">
        <v>0</v>
      </c>
      <c r="EC99" s="151">
        <v>1228.6869397590362</v>
      </c>
      <c r="ED99" s="151">
        <v>1228.6869397590362</v>
      </c>
      <c r="EE99" s="151">
        <v>1228.6869397590362</v>
      </c>
      <c r="EF99" s="151">
        <v>1228.6869397590362</v>
      </c>
      <c r="EG99" s="151">
        <v>1228.6869397590362</v>
      </c>
      <c r="EH99" s="151">
        <v>1228.6869397590362</v>
      </c>
      <c r="EI99" s="151">
        <v>1228.6869397590362</v>
      </c>
      <c r="EJ99" s="151">
        <v>1228.6869397590362</v>
      </c>
      <c r="EK99" s="151">
        <v>1228.6869397590362</v>
      </c>
      <c r="EL99" s="151">
        <v>1228.6869397590362</v>
      </c>
      <c r="EM99" s="151">
        <v>1228.6869397590362</v>
      </c>
      <c r="EN99" s="326">
        <v>713.43112631169856</v>
      </c>
      <c r="EO99" s="325">
        <f t="shared" si="269"/>
        <v>554.04796778709681</v>
      </c>
      <c r="EP99" s="151">
        <f t="shared" ref="EP99:FU99" si="290">IFERROR(IF(EP$25-$C99&lt;0,0,VLOOKUP((ROUNDDOWN((EP$25-$C99)/365+1,0)),$C$8:$E$16,3,0))*$E95*$D$20,0)</f>
        <v>1399.9967326799999</v>
      </c>
      <c r="EQ99" s="151">
        <f t="shared" si="290"/>
        <v>1399.9967326799999</v>
      </c>
      <c r="ER99" s="151">
        <f t="shared" si="290"/>
        <v>1399.9967326799999</v>
      </c>
      <c r="ES99" s="151">
        <f t="shared" si="290"/>
        <v>1399.9967326799999</v>
      </c>
      <c r="ET99" s="151">
        <f t="shared" si="290"/>
        <v>1399.9967326799999</v>
      </c>
      <c r="EU99" s="151">
        <f t="shared" si="290"/>
        <v>1399.9967326799999</v>
      </c>
      <c r="EV99" s="151">
        <f t="shared" si="290"/>
        <v>1399.9967326799999</v>
      </c>
      <c r="EW99" s="151">
        <f t="shared" si="290"/>
        <v>1399.9967326799999</v>
      </c>
      <c r="EX99" s="151">
        <f t="shared" si="290"/>
        <v>1399.9967326799999</v>
      </c>
      <c r="EY99" s="151">
        <f t="shared" si="290"/>
        <v>1399.9967326799999</v>
      </c>
      <c r="EZ99" s="151">
        <f t="shared" si="290"/>
        <v>1399.9967326799999</v>
      </c>
      <c r="FA99" s="151">
        <f t="shared" si="290"/>
        <v>1399.9967326799999</v>
      </c>
      <c r="FB99" s="151">
        <f t="shared" si="290"/>
        <v>1194.36824052</v>
      </c>
      <c r="FC99" s="151">
        <f t="shared" si="290"/>
        <v>1194.36824052</v>
      </c>
      <c r="FD99" s="151">
        <f t="shared" si="290"/>
        <v>1194.36824052</v>
      </c>
      <c r="FE99" s="151">
        <f t="shared" si="290"/>
        <v>1194.36824052</v>
      </c>
      <c r="FF99" s="151">
        <f t="shared" si="290"/>
        <v>1194.36824052</v>
      </c>
      <c r="FG99" s="151">
        <f t="shared" si="290"/>
        <v>1194.36824052</v>
      </c>
      <c r="FH99" s="151">
        <f t="shared" si="290"/>
        <v>1194.36824052</v>
      </c>
      <c r="FI99" s="151">
        <f t="shared" si="290"/>
        <v>1194.36824052</v>
      </c>
      <c r="FJ99" s="151">
        <f t="shared" si="290"/>
        <v>1194.36824052</v>
      </c>
      <c r="FK99" s="151">
        <f t="shared" si="290"/>
        <v>1194.36824052</v>
      </c>
      <c r="FL99" s="151">
        <f t="shared" si="290"/>
        <v>1194.36824052</v>
      </c>
      <c r="FM99" s="210">
        <f t="shared" si="290"/>
        <v>1194.36824052</v>
      </c>
      <c r="FN99" s="151">
        <f t="shared" si="290"/>
        <v>809.09727443999998</v>
      </c>
      <c r="FO99" s="151">
        <f t="shared" si="290"/>
        <v>809.09727443999998</v>
      </c>
      <c r="FP99" s="151">
        <f t="shared" si="290"/>
        <v>809.09727443999998</v>
      </c>
      <c r="FQ99" s="151">
        <f t="shared" si="290"/>
        <v>809.09727443999998</v>
      </c>
      <c r="FR99" s="151">
        <f t="shared" si="290"/>
        <v>809.09727443999998</v>
      </c>
      <c r="FS99" s="151">
        <f t="shared" si="290"/>
        <v>809.09727443999998</v>
      </c>
      <c r="FT99" s="151">
        <f t="shared" si="290"/>
        <v>809.09727443999998</v>
      </c>
      <c r="FU99" s="151">
        <f t="shared" si="290"/>
        <v>809.09727443999998</v>
      </c>
      <c r="FV99" s="151">
        <f t="shared" ref="FV99:GY99" si="291">IFERROR(IF(FV$25-$C99&lt;0,0,VLOOKUP((ROUNDDOWN((FV$25-$C99)/365+1,0)),$C$8:$E$16,3,0))*$E95*$D$20,0)</f>
        <v>809.09727443999998</v>
      </c>
      <c r="FW99" s="151">
        <f t="shared" si="291"/>
        <v>809.09727443999998</v>
      </c>
      <c r="FX99" s="151">
        <f t="shared" si="291"/>
        <v>809.09727443999998</v>
      </c>
      <c r="FY99" s="151">
        <f t="shared" si="291"/>
        <v>809.09727443999998</v>
      </c>
      <c r="FZ99" s="151">
        <f t="shared" si="291"/>
        <v>963.74232863999998</v>
      </c>
      <c r="GA99" s="151">
        <f t="shared" si="291"/>
        <v>963.74232863999998</v>
      </c>
      <c r="GB99" s="151">
        <f t="shared" si="291"/>
        <v>963.74232863999998</v>
      </c>
      <c r="GC99" s="151">
        <f t="shared" si="291"/>
        <v>963.74232863999998</v>
      </c>
      <c r="GD99" s="151">
        <f t="shared" si="291"/>
        <v>963.74232863999998</v>
      </c>
      <c r="GE99" s="151">
        <f t="shared" si="291"/>
        <v>963.74232863999998</v>
      </c>
      <c r="GF99" s="151">
        <f t="shared" si="291"/>
        <v>963.74232863999998</v>
      </c>
      <c r="GG99" s="151">
        <f t="shared" si="291"/>
        <v>963.74232863999998</v>
      </c>
      <c r="GH99" s="151">
        <f t="shared" si="291"/>
        <v>963.74232863999998</v>
      </c>
      <c r="GI99" s="151">
        <f t="shared" si="291"/>
        <v>963.74232863999998</v>
      </c>
      <c r="GJ99" s="151">
        <f t="shared" si="291"/>
        <v>963.74232863999998</v>
      </c>
      <c r="GK99" s="151">
        <f t="shared" si="291"/>
        <v>963.74232863999998</v>
      </c>
      <c r="GL99" s="307">
        <f t="shared" si="291"/>
        <v>894.39920387999996</v>
      </c>
      <c r="GM99" s="151">
        <f t="shared" si="291"/>
        <v>894.39920387999996</v>
      </c>
      <c r="GN99" s="151">
        <f t="shared" si="291"/>
        <v>894.39920387999996</v>
      </c>
      <c r="GO99" s="151">
        <f t="shared" si="291"/>
        <v>894.39920387999996</v>
      </c>
      <c r="GP99" s="151">
        <f t="shared" si="291"/>
        <v>894.39920387999996</v>
      </c>
      <c r="GQ99" s="151">
        <f t="shared" si="291"/>
        <v>894.39920387999996</v>
      </c>
      <c r="GR99" s="151">
        <f t="shared" si="291"/>
        <v>894.39920387999996</v>
      </c>
      <c r="GS99" s="151">
        <f t="shared" si="291"/>
        <v>894.39920387999996</v>
      </c>
      <c r="GT99" s="151">
        <f t="shared" si="291"/>
        <v>894.39920387999996</v>
      </c>
      <c r="GU99" s="151">
        <f t="shared" si="291"/>
        <v>894.39920387999996</v>
      </c>
      <c r="GV99" s="151">
        <f t="shared" si="291"/>
        <v>894.39920387999996</v>
      </c>
      <c r="GW99" s="151">
        <f t="shared" si="291"/>
        <v>894.39920387999996</v>
      </c>
      <c r="GX99" s="151">
        <f t="shared" si="291"/>
        <v>510.82297812000007</v>
      </c>
      <c r="GY99" s="151">
        <f t="shared" si="291"/>
        <v>510.82297812000007</v>
      </c>
    </row>
    <row r="100" spans="1:207" x14ac:dyDescent="0.25">
      <c r="B100" s="143"/>
      <c r="C100" s="144">
        <v>43132</v>
      </c>
      <c r="D100" s="144">
        <f t="shared" si="257"/>
        <v>43159</v>
      </c>
      <c r="E100" s="145">
        <v>897</v>
      </c>
      <c r="F100" s="174">
        <v>0</v>
      </c>
      <c r="G100" s="151">
        <v>0</v>
      </c>
      <c r="H100" s="151">
        <v>0</v>
      </c>
      <c r="I100" s="151">
        <v>0</v>
      </c>
      <c r="J100" s="151">
        <v>0</v>
      </c>
      <c r="K100" s="151">
        <v>0</v>
      </c>
      <c r="L100" s="151">
        <v>0</v>
      </c>
      <c r="M100" s="151">
        <v>0</v>
      </c>
      <c r="N100" s="151">
        <v>0</v>
      </c>
      <c r="O100" s="151">
        <v>0</v>
      </c>
      <c r="P100" s="151">
        <v>0</v>
      </c>
      <c r="Q100" s="151">
        <v>0</v>
      </c>
      <c r="R100" s="151">
        <v>0</v>
      </c>
      <c r="S100" s="151">
        <v>0</v>
      </c>
      <c r="T100" s="151">
        <v>0</v>
      </c>
      <c r="U100" s="151">
        <v>0</v>
      </c>
      <c r="V100" s="151">
        <v>0</v>
      </c>
      <c r="W100" s="151">
        <v>0</v>
      </c>
      <c r="X100" s="151">
        <v>0</v>
      </c>
      <c r="Y100" s="151">
        <v>0</v>
      </c>
      <c r="Z100" s="151">
        <v>0</v>
      </c>
      <c r="AA100" s="151">
        <v>0</v>
      </c>
      <c r="AB100" s="151">
        <v>0</v>
      </c>
      <c r="AC100" s="151">
        <v>0</v>
      </c>
      <c r="AD100" s="151">
        <v>0</v>
      </c>
      <c r="AE100" s="151">
        <v>0</v>
      </c>
      <c r="AF100" s="151">
        <v>61.365867217400307</v>
      </c>
      <c r="AG100" s="151">
        <v>61.365867217400307</v>
      </c>
      <c r="AH100" s="151">
        <v>61.365867217400307</v>
      </c>
      <c r="AI100" s="151">
        <v>61.365867217400307</v>
      </c>
      <c r="AJ100" s="151">
        <v>61.365867217400307</v>
      </c>
      <c r="AK100" s="151">
        <v>61.365867217400307</v>
      </c>
      <c r="AL100" s="151">
        <v>61.365867217400307</v>
      </c>
      <c r="AM100" s="151">
        <v>61.365867217400307</v>
      </c>
      <c r="AN100" s="151">
        <v>61.365867217400307</v>
      </c>
      <c r="AO100" s="210">
        <v>61.365867217400307</v>
      </c>
      <c r="AP100" s="262">
        <v>35.631793868167918</v>
      </c>
      <c r="AQ100" s="268">
        <f t="shared" si="266"/>
        <v>29.854219667423131</v>
      </c>
      <c r="AR100" s="265">
        <f t="shared" ref="AR100:BW100" si="292">IFERROR(IF(AR$25-$C100&lt;0,0,VLOOKUP((ROUNDDOWN((AR$25-$C100)/365+1,0)),$C$8:$E$16,3,0))*$E96*$D$3,0)</f>
        <v>71.190831514624392</v>
      </c>
      <c r="AS100" s="265">
        <f t="shared" si="292"/>
        <v>75.437168658949389</v>
      </c>
      <c r="AT100" s="265">
        <f t="shared" si="292"/>
        <v>75.437168658949389</v>
      </c>
      <c r="AU100" s="265">
        <f t="shared" si="292"/>
        <v>75.437168658949389</v>
      </c>
      <c r="AV100" s="265">
        <f t="shared" si="292"/>
        <v>75.437168658949389</v>
      </c>
      <c r="AW100" s="265">
        <f t="shared" si="292"/>
        <v>75.437168658949389</v>
      </c>
      <c r="AX100" s="265">
        <f t="shared" si="292"/>
        <v>75.437168658949389</v>
      </c>
      <c r="AY100" s="265">
        <f t="shared" si="292"/>
        <v>75.437168658949389</v>
      </c>
      <c r="AZ100" s="265">
        <f t="shared" si="292"/>
        <v>75.437168658949389</v>
      </c>
      <c r="BA100" s="265">
        <f t="shared" si="292"/>
        <v>75.437168658949389</v>
      </c>
      <c r="BB100" s="265">
        <f t="shared" si="292"/>
        <v>75.437168658949389</v>
      </c>
      <c r="BC100" s="265">
        <f t="shared" si="292"/>
        <v>75.437168658949389</v>
      </c>
      <c r="BD100" s="265">
        <f t="shared" si="292"/>
        <v>75.437168658949389</v>
      </c>
      <c r="BE100" s="265">
        <f t="shared" si="292"/>
        <v>64.357120483076272</v>
      </c>
      <c r="BF100" s="265">
        <f t="shared" si="292"/>
        <v>64.357120483076272</v>
      </c>
      <c r="BG100" s="265">
        <f t="shared" si="292"/>
        <v>64.357120483076272</v>
      </c>
      <c r="BH100" s="265">
        <f t="shared" si="292"/>
        <v>64.357120483076272</v>
      </c>
      <c r="BI100" s="265">
        <f t="shared" si="292"/>
        <v>64.357120483076272</v>
      </c>
      <c r="BJ100" s="265">
        <f t="shared" si="292"/>
        <v>64.357120483076272</v>
      </c>
      <c r="BK100" s="265">
        <f t="shared" si="292"/>
        <v>64.357120483076272</v>
      </c>
      <c r="BL100" s="265">
        <f t="shared" si="292"/>
        <v>64.357120483076272</v>
      </c>
      <c r="BM100" s="265">
        <f t="shared" si="292"/>
        <v>64.357120483076272</v>
      </c>
      <c r="BN100" s="265">
        <f t="shared" si="292"/>
        <v>64.357120483076272</v>
      </c>
      <c r="BO100" s="269">
        <f t="shared" si="51"/>
        <v>37.368650603076539</v>
      </c>
      <c r="BP100" s="232">
        <f t="shared" si="292"/>
        <v>64.357120483076272</v>
      </c>
      <c r="BQ100" s="232">
        <f t="shared" si="292"/>
        <v>43.597249999709575</v>
      </c>
      <c r="BR100" s="232">
        <f t="shared" si="292"/>
        <v>43.597249999709575</v>
      </c>
      <c r="BS100" s="232">
        <f t="shared" si="292"/>
        <v>43.597249999709575</v>
      </c>
      <c r="BT100" s="232">
        <f t="shared" si="292"/>
        <v>43.597249999709575</v>
      </c>
      <c r="BU100" s="232">
        <f t="shared" si="292"/>
        <v>43.597249999709575</v>
      </c>
      <c r="BV100" s="232">
        <f t="shared" si="292"/>
        <v>43.597249999709575</v>
      </c>
      <c r="BW100" s="232">
        <f t="shared" si="292"/>
        <v>43.597249999709575</v>
      </c>
      <c r="BX100" s="232">
        <f t="shared" ref="BX100:DA100" si="293">IFERROR(IF(BX$25-$C100&lt;0,0,VLOOKUP((ROUNDDOWN((BX$25-$C100)/365+1,0)),$C$8:$E$16,3,0))*$E96*$D$3,0)</f>
        <v>43.597249999709575</v>
      </c>
      <c r="BY100" s="232">
        <f t="shared" si="293"/>
        <v>43.597249999709575</v>
      </c>
      <c r="BZ100" s="232">
        <f t="shared" si="293"/>
        <v>43.597249999709575</v>
      </c>
      <c r="CA100" s="232">
        <f t="shared" si="293"/>
        <v>43.597249999709575</v>
      </c>
      <c r="CB100" s="232">
        <f t="shared" si="293"/>
        <v>43.597249999709575</v>
      </c>
      <c r="CC100" s="232">
        <f t="shared" si="293"/>
        <v>51.930115901207571</v>
      </c>
      <c r="CD100" s="232">
        <f t="shared" si="293"/>
        <v>51.930115901207571</v>
      </c>
      <c r="CE100" s="232">
        <f t="shared" si="293"/>
        <v>51.930115901207571</v>
      </c>
      <c r="CF100" s="232">
        <f t="shared" si="293"/>
        <v>51.930115901207571</v>
      </c>
      <c r="CG100" s="232">
        <f t="shared" si="293"/>
        <v>51.930115901207571</v>
      </c>
      <c r="CH100" s="232">
        <f t="shared" si="293"/>
        <v>51.930115901207571</v>
      </c>
      <c r="CI100" s="232">
        <f t="shared" si="293"/>
        <v>51.930115901207571</v>
      </c>
      <c r="CJ100" s="232">
        <f t="shared" si="293"/>
        <v>51.930115901207571</v>
      </c>
      <c r="CK100" s="232">
        <f t="shared" si="293"/>
        <v>51.930115901207571</v>
      </c>
      <c r="CL100" s="232">
        <f t="shared" si="293"/>
        <v>51.930115901207571</v>
      </c>
      <c r="CM100" s="232">
        <f t="shared" si="293"/>
        <v>51.930115901207571</v>
      </c>
      <c r="CN100" s="232">
        <f t="shared" si="293"/>
        <v>51.930115901207571</v>
      </c>
      <c r="CO100" s="232">
        <f t="shared" si="293"/>
        <v>48.193643611129474</v>
      </c>
      <c r="CP100" s="232">
        <f t="shared" si="293"/>
        <v>48.193643611129474</v>
      </c>
      <c r="CQ100" s="232">
        <f t="shared" si="293"/>
        <v>48.193643611129474</v>
      </c>
      <c r="CR100" s="232">
        <f t="shared" si="293"/>
        <v>48.193643611129474</v>
      </c>
      <c r="CS100" s="232">
        <f t="shared" si="293"/>
        <v>48.193643611129474</v>
      </c>
      <c r="CT100" s="232">
        <f t="shared" si="293"/>
        <v>48.193643611129474</v>
      </c>
      <c r="CU100" s="232">
        <f t="shared" si="293"/>
        <v>48.193643611129474</v>
      </c>
      <c r="CV100" s="232">
        <f t="shared" si="293"/>
        <v>48.193643611129474</v>
      </c>
      <c r="CW100" s="232">
        <f t="shared" si="293"/>
        <v>48.193643611129474</v>
      </c>
      <c r="CX100" s="232">
        <f t="shared" si="293"/>
        <v>48.193643611129474</v>
      </c>
      <c r="CY100" s="232">
        <f t="shared" si="293"/>
        <v>48.193643611129474</v>
      </c>
      <c r="CZ100" s="232">
        <f t="shared" si="293"/>
        <v>48.193643611129474</v>
      </c>
      <c r="DA100" s="232">
        <f t="shared" si="293"/>
        <v>27.525092206135373</v>
      </c>
      <c r="DD100" s="325">
        <v>0</v>
      </c>
      <c r="DE100" s="151">
        <v>0</v>
      </c>
      <c r="DF100" s="151">
        <v>0</v>
      </c>
      <c r="DG100" s="151">
        <v>0</v>
      </c>
      <c r="DH100" s="151">
        <v>0</v>
      </c>
      <c r="DI100" s="151">
        <v>0</v>
      </c>
      <c r="DJ100" s="151">
        <v>0</v>
      </c>
      <c r="DK100" s="151">
        <v>0</v>
      </c>
      <c r="DL100" s="151">
        <v>0</v>
      </c>
      <c r="DM100" s="151">
        <v>0</v>
      </c>
      <c r="DN100" s="151">
        <v>0</v>
      </c>
      <c r="DO100" s="151">
        <v>0</v>
      </c>
      <c r="DP100" s="151">
        <v>0</v>
      </c>
      <c r="DQ100" s="151">
        <v>0</v>
      </c>
      <c r="DR100" s="151">
        <v>0</v>
      </c>
      <c r="DS100" s="151">
        <v>0</v>
      </c>
      <c r="DT100" s="151">
        <v>0</v>
      </c>
      <c r="DU100" s="151">
        <v>0</v>
      </c>
      <c r="DV100" s="151">
        <v>0</v>
      </c>
      <c r="DW100" s="151">
        <v>0</v>
      </c>
      <c r="DX100" s="151">
        <v>0</v>
      </c>
      <c r="DY100" s="151">
        <v>0</v>
      </c>
      <c r="DZ100" s="151">
        <v>0</v>
      </c>
      <c r="EA100" s="151">
        <v>0</v>
      </c>
      <c r="EB100" s="151">
        <v>0</v>
      </c>
      <c r="EC100" s="151">
        <v>0</v>
      </c>
      <c r="ED100" s="151">
        <v>2524.0666987951809</v>
      </c>
      <c r="EE100" s="151">
        <v>2524.0666987951809</v>
      </c>
      <c r="EF100" s="151">
        <v>2524.0666987951809</v>
      </c>
      <c r="EG100" s="151">
        <v>2524.0666987951809</v>
      </c>
      <c r="EH100" s="151">
        <v>2524.0666987951809</v>
      </c>
      <c r="EI100" s="151">
        <v>2524.0666987951809</v>
      </c>
      <c r="EJ100" s="151">
        <v>2524.0666987951809</v>
      </c>
      <c r="EK100" s="151">
        <v>2524.0666987951809</v>
      </c>
      <c r="EL100" s="151">
        <v>2524.0666987951809</v>
      </c>
      <c r="EM100" s="151">
        <v>2524.0666987951809</v>
      </c>
      <c r="EN100" s="326">
        <v>1465.58711542946</v>
      </c>
      <c r="EO100" s="325">
        <f t="shared" si="269"/>
        <v>1138.1695204645162</v>
      </c>
      <c r="EP100" s="151">
        <f t="shared" ref="EP100:FU100" si="294">IFERROR(IF(EP$25-$C100&lt;0,0,VLOOKUP((ROUNDDOWN((EP$25-$C100)/365+1,0)),$C$8:$E$16,3,0))*$E96*$D$20,0)</f>
        <v>2714.0965488000002</v>
      </c>
      <c r="EQ100" s="151">
        <f t="shared" si="294"/>
        <v>2875.9849372799999</v>
      </c>
      <c r="ER100" s="151">
        <f t="shared" si="294"/>
        <v>2875.9849372799999</v>
      </c>
      <c r="ES100" s="151">
        <f t="shared" si="294"/>
        <v>2875.9849372799999</v>
      </c>
      <c r="ET100" s="151">
        <f t="shared" si="294"/>
        <v>2875.9849372799999</v>
      </c>
      <c r="EU100" s="151">
        <f t="shared" si="294"/>
        <v>2875.9849372799999</v>
      </c>
      <c r="EV100" s="151">
        <f t="shared" si="294"/>
        <v>2875.9849372799999</v>
      </c>
      <c r="EW100" s="151">
        <f t="shared" si="294"/>
        <v>2875.9849372799999</v>
      </c>
      <c r="EX100" s="151">
        <f t="shared" si="294"/>
        <v>2875.9849372799999</v>
      </c>
      <c r="EY100" s="151">
        <f t="shared" si="294"/>
        <v>2875.9849372799999</v>
      </c>
      <c r="EZ100" s="151">
        <f t="shared" si="294"/>
        <v>2875.9849372799999</v>
      </c>
      <c r="FA100" s="151">
        <f t="shared" si="294"/>
        <v>2875.9849372799999</v>
      </c>
      <c r="FB100" s="151">
        <f t="shared" si="294"/>
        <v>2875.9849372799999</v>
      </c>
      <c r="FC100" s="151">
        <f t="shared" si="294"/>
        <v>2453.5664899200001</v>
      </c>
      <c r="FD100" s="151">
        <f t="shared" si="294"/>
        <v>2453.5664899200001</v>
      </c>
      <c r="FE100" s="151">
        <f t="shared" si="294"/>
        <v>2453.5664899200001</v>
      </c>
      <c r="FF100" s="151">
        <f t="shared" si="294"/>
        <v>2453.5664899200001</v>
      </c>
      <c r="FG100" s="151">
        <f t="shared" si="294"/>
        <v>2453.5664899200001</v>
      </c>
      <c r="FH100" s="151">
        <f t="shared" si="294"/>
        <v>2453.5664899200001</v>
      </c>
      <c r="FI100" s="151">
        <f t="shared" si="294"/>
        <v>2453.5664899200001</v>
      </c>
      <c r="FJ100" s="151">
        <f t="shared" si="294"/>
        <v>2453.5664899200001</v>
      </c>
      <c r="FK100" s="151">
        <f t="shared" si="294"/>
        <v>2453.5664899200001</v>
      </c>
      <c r="FL100" s="151">
        <f t="shared" si="294"/>
        <v>2453.5664899200001</v>
      </c>
      <c r="FM100" s="210">
        <f t="shared" si="294"/>
        <v>2453.5664899200001</v>
      </c>
      <c r="FN100" s="151">
        <f t="shared" si="294"/>
        <v>2453.5664899200001</v>
      </c>
      <c r="FO100" s="151">
        <f t="shared" si="294"/>
        <v>1662.1121462399999</v>
      </c>
      <c r="FP100" s="151">
        <f t="shared" si="294"/>
        <v>1662.1121462399999</v>
      </c>
      <c r="FQ100" s="151">
        <f t="shared" si="294"/>
        <v>1662.1121462399999</v>
      </c>
      <c r="FR100" s="151">
        <f t="shared" si="294"/>
        <v>1662.1121462399999</v>
      </c>
      <c r="FS100" s="151">
        <f t="shared" si="294"/>
        <v>1662.1121462399999</v>
      </c>
      <c r="FT100" s="151">
        <f t="shared" si="294"/>
        <v>1662.1121462399999</v>
      </c>
      <c r="FU100" s="151">
        <f t="shared" si="294"/>
        <v>1662.1121462399999</v>
      </c>
      <c r="FV100" s="151">
        <f t="shared" ref="FV100:GY100" si="295">IFERROR(IF(FV$25-$C100&lt;0,0,VLOOKUP((ROUNDDOWN((FV$25-$C100)/365+1,0)),$C$8:$E$16,3,0))*$E96*$D$20,0)</f>
        <v>1662.1121462399999</v>
      </c>
      <c r="FW100" s="151">
        <f t="shared" si="295"/>
        <v>1662.1121462399999</v>
      </c>
      <c r="FX100" s="151">
        <f t="shared" si="295"/>
        <v>1662.1121462399999</v>
      </c>
      <c r="FY100" s="151">
        <f t="shared" si="295"/>
        <v>1662.1121462399999</v>
      </c>
      <c r="FZ100" s="151">
        <f t="shared" si="295"/>
        <v>1662.1121462399999</v>
      </c>
      <c r="GA100" s="151">
        <f t="shared" si="295"/>
        <v>1979.7963494400001</v>
      </c>
      <c r="GB100" s="151">
        <f t="shared" si="295"/>
        <v>1979.7963494400001</v>
      </c>
      <c r="GC100" s="151">
        <f t="shared" si="295"/>
        <v>1979.7963494400001</v>
      </c>
      <c r="GD100" s="151">
        <f t="shared" si="295"/>
        <v>1979.7963494400001</v>
      </c>
      <c r="GE100" s="151">
        <f t="shared" si="295"/>
        <v>1979.7963494400001</v>
      </c>
      <c r="GF100" s="151">
        <f t="shared" si="295"/>
        <v>1979.7963494400001</v>
      </c>
      <c r="GG100" s="151">
        <f t="shared" si="295"/>
        <v>1979.7963494400001</v>
      </c>
      <c r="GH100" s="151">
        <f t="shared" si="295"/>
        <v>1979.7963494400001</v>
      </c>
      <c r="GI100" s="151">
        <f t="shared" si="295"/>
        <v>1979.7963494400001</v>
      </c>
      <c r="GJ100" s="151">
        <f t="shared" si="295"/>
        <v>1979.7963494400001</v>
      </c>
      <c r="GK100" s="151">
        <f t="shared" si="295"/>
        <v>1979.7963494400001</v>
      </c>
      <c r="GL100" s="307">
        <f t="shared" si="295"/>
        <v>1979.7963494400001</v>
      </c>
      <c r="GM100" s="151">
        <f t="shared" si="295"/>
        <v>1837.34617248</v>
      </c>
      <c r="GN100" s="151">
        <f t="shared" si="295"/>
        <v>1837.34617248</v>
      </c>
      <c r="GO100" s="151">
        <f t="shared" si="295"/>
        <v>1837.34617248</v>
      </c>
      <c r="GP100" s="151">
        <f t="shared" si="295"/>
        <v>1837.34617248</v>
      </c>
      <c r="GQ100" s="151">
        <f t="shared" si="295"/>
        <v>1837.34617248</v>
      </c>
      <c r="GR100" s="151">
        <f t="shared" si="295"/>
        <v>1837.34617248</v>
      </c>
      <c r="GS100" s="151">
        <f t="shared" si="295"/>
        <v>1837.34617248</v>
      </c>
      <c r="GT100" s="151">
        <f t="shared" si="295"/>
        <v>1837.34617248</v>
      </c>
      <c r="GU100" s="151">
        <f t="shared" si="295"/>
        <v>1837.34617248</v>
      </c>
      <c r="GV100" s="151">
        <f t="shared" si="295"/>
        <v>1837.34617248</v>
      </c>
      <c r="GW100" s="151">
        <f t="shared" si="295"/>
        <v>1837.34617248</v>
      </c>
      <c r="GX100" s="151">
        <f t="shared" si="295"/>
        <v>1837.34617248</v>
      </c>
      <c r="GY100" s="151">
        <f t="shared" si="295"/>
        <v>1049.37329952</v>
      </c>
    </row>
    <row r="101" spans="1:207" x14ac:dyDescent="0.25">
      <c r="B101" s="143"/>
      <c r="C101" s="144">
        <v>43160</v>
      </c>
      <c r="D101" s="144">
        <f t="shared" si="257"/>
        <v>43190</v>
      </c>
      <c r="E101" s="145">
        <v>798</v>
      </c>
      <c r="F101" s="174">
        <v>0</v>
      </c>
      <c r="G101" s="151">
        <v>0</v>
      </c>
      <c r="H101" s="151">
        <v>0</v>
      </c>
      <c r="I101" s="151">
        <v>0</v>
      </c>
      <c r="J101" s="151">
        <v>0</v>
      </c>
      <c r="K101" s="151">
        <v>0</v>
      </c>
      <c r="L101" s="151">
        <v>0</v>
      </c>
      <c r="M101" s="151">
        <v>0</v>
      </c>
      <c r="N101" s="151">
        <v>0</v>
      </c>
      <c r="O101" s="151">
        <v>0</v>
      </c>
      <c r="P101" s="151">
        <v>0</v>
      </c>
      <c r="Q101" s="151">
        <v>0</v>
      </c>
      <c r="R101" s="151">
        <v>0</v>
      </c>
      <c r="S101" s="151">
        <v>0</v>
      </c>
      <c r="T101" s="151">
        <v>0</v>
      </c>
      <c r="U101" s="151">
        <v>0</v>
      </c>
      <c r="V101" s="151">
        <v>0</v>
      </c>
      <c r="W101" s="151">
        <v>0</v>
      </c>
      <c r="X101" s="151">
        <v>0</v>
      </c>
      <c r="Y101" s="151">
        <v>0</v>
      </c>
      <c r="Z101" s="151">
        <v>0</v>
      </c>
      <c r="AA101" s="151">
        <v>0</v>
      </c>
      <c r="AB101" s="151">
        <v>0</v>
      </c>
      <c r="AC101" s="151">
        <v>0</v>
      </c>
      <c r="AD101" s="151">
        <v>0</v>
      </c>
      <c r="AE101" s="151">
        <v>0</v>
      </c>
      <c r="AF101" s="151">
        <v>0</v>
      </c>
      <c r="AG101" s="151">
        <v>26.400627156537396</v>
      </c>
      <c r="AH101" s="151">
        <v>26.400627156537396</v>
      </c>
      <c r="AI101" s="151">
        <v>26.400627156537396</v>
      </c>
      <c r="AJ101" s="151">
        <v>26.400627156537396</v>
      </c>
      <c r="AK101" s="151">
        <v>26.400627156537396</v>
      </c>
      <c r="AL101" s="151">
        <v>26.400627156537396</v>
      </c>
      <c r="AM101" s="151">
        <v>26.400627156537396</v>
      </c>
      <c r="AN101" s="151">
        <v>26.400627156537396</v>
      </c>
      <c r="AO101" s="210">
        <v>26.400627156537396</v>
      </c>
      <c r="AP101" s="262">
        <v>15.329396413473326</v>
      </c>
      <c r="AQ101" s="268">
        <f t="shared" si="266"/>
        <v>12.84378691654044</v>
      </c>
      <c r="AR101" s="265">
        <f t="shared" ref="AR101:BW101" si="296">IFERROR(IF(AR$25-$C101&lt;0,0,VLOOKUP((ROUNDDOWN((AR$25-$C101)/365+1,0)),$C$8:$E$16,3,0))*$E97*$D$3,0)</f>
        <v>30.627491877904124</v>
      </c>
      <c r="AS101" s="265">
        <f t="shared" si="296"/>
        <v>30.627491877904124</v>
      </c>
      <c r="AT101" s="265">
        <f t="shared" si="296"/>
        <v>32.454337465062913</v>
      </c>
      <c r="AU101" s="265">
        <f t="shared" si="296"/>
        <v>32.454337465062913</v>
      </c>
      <c r="AV101" s="265">
        <f t="shared" si="296"/>
        <v>32.454337465062913</v>
      </c>
      <c r="AW101" s="265">
        <f t="shared" si="296"/>
        <v>32.454337465062913</v>
      </c>
      <c r="AX101" s="265">
        <f t="shared" si="296"/>
        <v>32.454337465062913</v>
      </c>
      <c r="AY101" s="265">
        <f t="shared" si="296"/>
        <v>32.454337465062913</v>
      </c>
      <c r="AZ101" s="265">
        <f t="shared" si="296"/>
        <v>32.454337465062913</v>
      </c>
      <c r="BA101" s="265">
        <f t="shared" si="296"/>
        <v>32.454337465062913</v>
      </c>
      <c r="BB101" s="265">
        <f t="shared" si="296"/>
        <v>32.454337465062913</v>
      </c>
      <c r="BC101" s="265">
        <f t="shared" si="296"/>
        <v>32.454337465062913</v>
      </c>
      <c r="BD101" s="265">
        <f t="shared" si="296"/>
        <v>32.454337465062913</v>
      </c>
      <c r="BE101" s="265">
        <f t="shared" si="296"/>
        <v>32.454337465062913</v>
      </c>
      <c r="BF101" s="265">
        <f t="shared" si="296"/>
        <v>27.687514570971157</v>
      </c>
      <c r="BG101" s="265">
        <f t="shared" si="296"/>
        <v>27.687514570971157</v>
      </c>
      <c r="BH101" s="265">
        <f t="shared" si="296"/>
        <v>27.687514570971157</v>
      </c>
      <c r="BI101" s="265">
        <f t="shared" si="296"/>
        <v>27.687514570971157</v>
      </c>
      <c r="BJ101" s="265">
        <f t="shared" si="296"/>
        <v>27.687514570971157</v>
      </c>
      <c r="BK101" s="265">
        <f t="shared" si="296"/>
        <v>27.687514570971157</v>
      </c>
      <c r="BL101" s="265">
        <f t="shared" si="296"/>
        <v>27.687514570971157</v>
      </c>
      <c r="BM101" s="265">
        <f t="shared" si="296"/>
        <v>27.687514570971157</v>
      </c>
      <c r="BN101" s="265">
        <f t="shared" si="296"/>
        <v>27.687514570971157</v>
      </c>
      <c r="BO101" s="269">
        <f t="shared" si="51"/>
        <v>16.076621363789702</v>
      </c>
      <c r="BP101" s="232">
        <f t="shared" si="296"/>
        <v>27.687514570971157</v>
      </c>
      <c r="BQ101" s="232">
        <f t="shared" si="296"/>
        <v>27.687514570971157</v>
      </c>
      <c r="BR101" s="232">
        <f t="shared" si="296"/>
        <v>18.756269478194838</v>
      </c>
      <c r="BS101" s="232">
        <f t="shared" si="296"/>
        <v>18.756269478194838</v>
      </c>
      <c r="BT101" s="232">
        <f t="shared" si="296"/>
        <v>18.756269478194838</v>
      </c>
      <c r="BU101" s="232">
        <f t="shared" si="296"/>
        <v>18.756269478194838</v>
      </c>
      <c r="BV101" s="232">
        <f t="shared" si="296"/>
        <v>18.756269478194838</v>
      </c>
      <c r="BW101" s="232">
        <f t="shared" si="296"/>
        <v>18.756269478194838</v>
      </c>
      <c r="BX101" s="232">
        <f t="shared" ref="BX101:DA101" si="297">IFERROR(IF(BX$25-$C101&lt;0,0,VLOOKUP((ROUNDDOWN((BX$25-$C101)/365+1,0)),$C$8:$E$16,3,0))*$E97*$D$3,0)</f>
        <v>18.756269478194838</v>
      </c>
      <c r="BY101" s="232">
        <f t="shared" si="297"/>
        <v>18.756269478194838</v>
      </c>
      <c r="BZ101" s="232">
        <f t="shared" si="297"/>
        <v>18.756269478194838</v>
      </c>
      <c r="CA101" s="232">
        <f t="shared" si="297"/>
        <v>18.756269478194838</v>
      </c>
      <c r="CB101" s="232">
        <f t="shared" si="297"/>
        <v>18.756269478194838</v>
      </c>
      <c r="CC101" s="232">
        <f t="shared" si="297"/>
        <v>18.756269478194838</v>
      </c>
      <c r="CD101" s="232">
        <f t="shared" si="297"/>
        <v>22.341208399232254</v>
      </c>
      <c r="CE101" s="232">
        <f t="shared" si="297"/>
        <v>22.341208399232254</v>
      </c>
      <c r="CF101" s="232">
        <f t="shared" si="297"/>
        <v>22.341208399232254</v>
      </c>
      <c r="CG101" s="232">
        <f t="shared" si="297"/>
        <v>22.341208399232254</v>
      </c>
      <c r="CH101" s="232">
        <f t="shared" si="297"/>
        <v>22.341208399232254</v>
      </c>
      <c r="CI101" s="232">
        <f t="shared" si="297"/>
        <v>22.341208399232254</v>
      </c>
      <c r="CJ101" s="232">
        <f t="shared" si="297"/>
        <v>22.341208399232254</v>
      </c>
      <c r="CK101" s="232">
        <f t="shared" si="297"/>
        <v>22.341208399232254</v>
      </c>
      <c r="CL101" s="232">
        <f t="shared" si="297"/>
        <v>22.341208399232254</v>
      </c>
      <c r="CM101" s="232">
        <f t="shared" si="297"/>
        <v>22.341208399232254</v>
      </c>
      <c r="CN101" s="232">
        <f t="shared" si="297"/>
        <v>22.341208399232254</v>
      </c>
      <c r="CO101" s="232">
        <f t="shared" si="297"/>
        <v>22.341208399232254</v>
      </c>
      <c r="CP101" s="232">
        <f t="shared" si="297"/>
        <v>20.733715239205431</v>
      </c>
      <c r="CQ101" s="232">
        <f t="shared" si="297"/>
        <v>20.733715239205431</v>
      </c>
      <c r="CR101" s="232">
        <f t="shared" si="297"/>
        <v>20.733715239205431</v>
      </c>
      <c r="CS101" s="232">
        <f t="shared" si="297"/>
        <v>20.733715239205431</v>
      </c>
      <c r="CT101" s="232">
        <f t="shared" si="297"/>
        <v>20.733715239205431</v>
      </c>
      <c r="CU101" s="232">
        <f t="shared" si="297"/>
        <v>20.733715239205431</v>
      </c>
      <c r="CV101" s="232">
        <f t="shared" si="297"/>
        <v>20.733715239205431</v>
      </c>
      <c r="CW101" s="232">
        <f t="shared" si="297"/>
        <v>20.733715239205431</v>
      </c>
      <c r="CX101" s="232">
        <f t="shared" si="297"/>
        <v>20.733715239205431</v>
      </c>
      <c r="CY101" s="232">
        <f t="shared" si="297"/>
        <v>20.733715239205431</v>
      </c>
      <c r="CZ101" s="232">
        <f t="shared" si="297"/>
        <v>20.733715239205431</v>
      </c>
      <c r="DA101" s="232">
        <f t="shared" si="297"/>
        <v>20.733715239205431</v>
      </c>
      <c r="DD101" s="325">
        <v>0</v>
      </c>
      <c r="DE101" s="151">
        <v>0</v>
      </c>
      <c r="DF101" s="151">
        <v>0</v>
      </c>
      <c r="DG101" s="151">
        <v>0</v>
      </c>
      <c r="DH101" s="151">
        <v>0</v>
      </c>
      <c r="DI101" s="151">
        <v>0</v>
      </c>
      <c r="DJ101" s="151">
        <v>0</v>
      </c>
      <c r="DK101" s="151">
        <v>0</v>
      </c>
      <c r="DL101" s="151">
        <v>0</v>
      </c>
      <c r="DM101" s="151">
        <v>0</v>
      </c>
      <c r="DN101" s="151">
        <v>0</v>
      </c>
      <c r="DO101" s="151">
        <v>0</v>
      </c>
      <c r="DP101" s="151">
        <v>0</v>
      </c>
      <c r="DQ101" s="151">
        <v>0</v>
      </c>
      <c r="DR101" s="151">
        <v>0</v>
      </c>
      <c r="DS101" s="151">
        <v>0</v>
      </c>
      <c r="DT101" s="151">
        <v>0</v>
      </c>
      <c r="DU101" s="151">
        <v>0</v>
      </c>
      <c r="DV101" s="151">
        <v>0</v>
      </c>
      <c r="DW101" s="151">
        <v>0</v>
      </c>
      <c r="DX101" s="151">
        <v>0</v>
      </c>
      <c r="DY101" s="151">
        <v>0</v>
      </c>
      <c r="DZ101" s="151">
        <v>0</v>
      </c>
      <c r="EA101" s="151">
        <v>0</v>
      </c>
      <c r="EB101" s="151">
        <v>0</v>
      </c>
      <c r="EC101" s="151">
        <v>0</v>
      </c>
      <c r="ED101" s="151">
        <v>0</v>
      </c>
      <c r="EE101" s="151">
        <v>1085.8959036144579</v>
      </c>
      <c r="EF101" s="151">
        <v>1085.8959036144579</v>
      </c>
      <c r="EG101" s="151">
        <v>1085.8959036144579</v>
      </c>
      <c r="EH101" s="151">
        <v>1085.8959036144579</v>
      </c>
      <c r="EI101" s="151">
        <v>1085.8959036144579</v>
      </c>
      <c r="EJ101" s="151">
        <v>1085.8959036144579</v>
      </c>
      <c r="EK101" s="151">
        <v>1085.8959036144579</v>
      </c>
      <c r="EL101" s="151">
        <v>1085.8959036144579</v>
      </c>
      <c r="EM101" s="151">
        <v>1085.8959036144579</v>
      </c>
      <c r="EN101" s="326">
        <v>630.5202020987175</v>
      </c>
      <c r="EO101" s="325">
        <f t="shared" si="269"/>
        <v>489.65965141935487</v>
      </c>
      <c r="EP101" s="151">
        <f t="shared" ref="EP101:FU101" si="298">IFERROR(IF(EP$25-$C101&lt;0,0,VLOOKUP((ROUNDDOWN((EP$25-$C101)/365+1,0)),$C$8:$E$16,3,0))*$E97*$D$20,0)</f>
        <v>1167.649938</v>
      </c>
      <c r="EQ101" s="151">
        <f t="shared" si="298"/>
        <v>1167.649938</v>
      </c>
      <c r="ER101" s="151">
        <f t="shared" si="298"/>
        <v>1237.2970428000001</v>
      </c>
      <c r="ES101" s="151">
        <f t="shared" si="298"/>
        <v>1237.2970428000001</v>
      </c>
      <c r="ET101" s="151">
        <f t="shared" si="298"/>
        <v>1237.2970428000001</v>
      </c>
      <c r="EU101" s="151">
        <f t="shared" si="298"/>
        <v>1237.2970428000001</v>
      </c>
      <c r="EV101" s="151">
        <f t="shared" si="298"/>
        <v>1237.2970428000001</v>
      </c>
      <c r="EW101" s="151">
        <f t="shared" si="298"/>
        <v>1237.2970428000001</v>
      </c>
      <c r="EX101" s="151">
        <f t="shared" si="298"/>
        <v>1237.2970428000001</v>
      </c>
      <c r="EY101" s="151">
        <f t="shared" si="298"/>
        <v>1237.2970428000001</v>
      </c>
      <c r="EZ101" s="151">
        <f t="shared" si="298"/>
        <v>1237.2970428000001</v>
      </c>
      <c r="FA101" s="151">
        <f t="shared" si="298"/>
        <v>1237.2970428000001</v>
      </c>
      <c r="FB101" s="151">
        <f t="shared" si="298"/>
        <v>1237.2970428000001</v>
      </c>
      <c r="FC101" s="151">
        <f t="shared" si="298"/>
        <v>1237.2970428000001</v>
      </c>
      <c r="FD101" s="151">
        <f t="shared" si="298"/>
        <v>1055.5655291999999</v>
      </c>
      <c r="FE101" s="151">
        <f t="shared" si="298"/>
        <v>1055.5655291999999</v>
      </c>
      <c r="FF101" s="151">
        <f t="shared" si="298"/>
        <v>1055.5655291999999</v>
      </c>
      <c r="FG101" s="151">
        <f t="shared" si="298"/>
        <v>1055.5655291999999</v>
      </c>
      <c r="FH101" s="151">
        <f t="shared" si="298"/>
        <v>1055.5655291999999</v>
      </c>
      <c r="FI101" s="151">
        <f t="shared" si="298"/>
        <v>1055.5655291999999</v>
      </c>
      <c r="FJ101" s="151">
        <f t="shared" si="298"/>
        <v>1055.5655291999999</v>
      </c>
      <c r="FK101" s="151">
        <f t="shared" si="298"/>
        <v>1055.5655291999999</v>
      </c>
      <c r="FL101" s="151">
        <f t="shared" si="298"/>
        <v>1055.5655291999999</v>
      </c>
      <c r="FM101" s="210">
        <f t="shared" si="298"/>
        <v>1055.5655291999999</v>
      </c>
      <c r="FN101" s="151">
        <f t="shared" si="298"/>
        <v>1055.5655291999999</v>
      </c>
      <c r="FO101" s="151">
        <f t="shared" si="298"/>
        <v>1055.5655291999999</v>
      </c>
      <c r="FP101" s="151">
        <f t="shared" si="298"/>
        <v>715.06857239999999</v>
      </c>
      <c r="FQ101" s="151">
        <f t="shared" si="298"/>
        <v>715.06857239999999</v>
      </c>
      <c r="FR101" s="151">
        <f t="shared" si="298"/>
        <v>715.06857239999999</v>
      </c>
      <c r="FS101" s="151">
        <f t="shared" si="298"/>
        <v>715.06857239999999</v>
      </c>
      <c r="FT101" s="151">
        <f t="shared" si="298"/>
        <v>715.06857239999999</v>
      </c>
      <c r="FU101" s="151">
        <f t="shared" si="298"/>
        <v>715.06857239999999</v>
      </c>
      <c r="FV101" s="151">
        <f t="shared" ref="FV101:GY101" si="299">IFERROR(IF(FV$25-$C101&lt;0,0,VLOOKUP((ROUNDDOWN((FV$25-$C101)/365+1,0)),$C$8:$E$16,3,0))*$E97*$D$20,0)</f>
        <v>715.06857239999999</v>
      </c>
      <c r="FW101" s="151">
        <f t="shared" si="299"/>
        <v>715.06857239999999</v>
      </c>
      <c r="FX101" s="151">
        <f t="shared" si="299"/>
        <v>715.06857239999999</v>
      </c>
      <c r="FY101" s="151">
        <f t="shared" si="299"/>
        <v>715.06857239999999</v>
      </c>
      <c r="FZ101" s="151">
        <f t="shared" si="299"/>
        <v>715.06857239999999</v>
      </c>
      <c r="GA101" s="151">
        <f t="shared" si="299"/>
        <v>715.06857239999999</v>
      </c>
      <c r="GB101" s="151">
        <f t="shared" si="299"/>
        <v>851.74165440000002</v>
      </c>
      <c r="GC101" s="151">
        <f t="shared" si="299"/>
        <v>851.74165440000002</v>
      </c>
      <c r="GD101" s="151">
        <f t="shared" si="299"/>
        <v>851.74165440000002</v>
      </c>
      <c r="GE101" s="151">
        <f t="shared" si="299"/>
        <v>851.74165440000002</v>
      </c>
      <c r="GF101" s="151">
        <f t="shared" si="299"/>
        <v>851.74165440000002</v>
      </c>
      <c r="GG101" s="151">
        <f t="shared" si="299"/>
        <v>851.74165440000002</v>
      </c>
      <c r="GH101" s="151">
        <f t="shared" si="299"/>
        <v>851.74165440000002</v>
      </c>
      <c r="GI101" s="151">
        <f t="shared" si="299"/>
        <v>851.74165440000002</v>
      </c>
      <c r="GJ101" s="151">
        <f t="shared" si="299"/>
        <v>851.74165440000002</v>
      </c>
      <c r="GK101" s="151">
        <f t="shared" si="299"/>
        <v>851.74165440000002</v>
      </c>
      <c r="GL101" s="307">
        <f t="shared" si="299"/>
        <v>851.74165440000002</v>
      </c>
      <c r="GM101" s="151">
        <f t="shared" si="299"/>
        <v>851.74165440000002</v>
      </c>
      <c r="GN101" s="151">
        <f t="shared" si="299"/>
        <v>790.45719479999991</v>
      </c>
      <c r="GO101" s="151">
        <f t="shared" si="299"/>
        <v>790.45719479999991</v>
      </c>
      <c r="GP101" s="151">
        <f t="shared" si="299"/>
        <v>790.45719479999991</v>
      </c>
      <c r="GQ101" s="151">
        <f t="shared" si="299"/>
        <v>790.45719479999991</v>
      </c>
      <c r="GR101" s="151">
        <f t="shared" si="299"/>
        <v>790.45719479999991</v>
      </c>
      <c r="GS101" s="151">
        <f t="shared" si="299"/>
        <v>790.45719479999991</v>
      </c>
      <c r="GT101" s="151">
        <f t="shared" si="299"/>
        <v>790.45719479999991</v>
      </c>
      <c r="GU101" s="151">
        <f t="shared" si="299"/>
        <v>790.45719479999991</v>
      </c>
      <c r="GV101" s="151">
        <f t="shared" si="299"/>
        <v>790.45719479999991</v>
      </c>
      <c r="GW101" s="151">
        <f t="shared" si="299"/>
        <v>790.45719479999991</v>
      </c>
      <c r="GX101" s="151">
        <f t="shared" si="299"/>
        <v>790.45719479999991</v>
      </c>
      <c r="GY101" s="151">
        <f t="shared" si="299"/>
        <v>790.45719479999991</v>
      </c>
    </row>
    <row r="102" spans="1:207" x14ac:dyDescent="0.25">
      <c r="B102" s="143"/>
      <c r="C102" s="144">
        <v>43191</v>
      </c>
      <c r="D102" s="144">
        <f t="shared" si="257"/>
        <v>43220</v>
      </c>
      <c r="E102" s="145">
        <v>354</v>
      </c>
      <c r="F102" s="174">
        <v>0</v>
      </c>
      <c r="G102" s="151">
        <v>0</v>
      </c>
      <c r="H102" s="151">
        <v>0</v>
      </c>
      <c r="I102" s="151">
        <v>0</v>
      </c>
      <c r="J102" s="151">
        <v>0</v>
      </c>
      <c r="K102" s="151">
        <v>0</v>
      </c>
      <c r="L102" s="151">
        <v>0</v>
      </c>
      <c r="M102" s="151">
        <v>0</v>
      </c>
      <c r="N102" s="151">
        <v>0</v>
      </c>
      <c r="O102" s="151">
        <v>0</v>
      </c>
      <c r="P102" s="151">
        <v>0</v>
      </c>
      <c r="Q102" s="151">
        <v>0</v>
      </c>
      <c r="R102" s="151">
        <v>0</v>
      </c>
      <c r="S102" s="151">
        <v>0</v>
      </c>
      <c r="T102" s="151">
        <v>0</v>
      </c>
      <c r="U102" s="151">
        <v>0</v>
      </c>
      <c r="V102" s="151">
        <v>0</v>
      </c>
      <c r="W102" s="151">
        <v>0</v>
      </c>
      <c r="X102" s="151">
        <v>0</v>
      </c>
      <c r="Y102" s="151">
        <v>0</v>
      </c>
      <c r="Z102" s="151">
        <v>0</v>
      </c>
      <c r="AA102" s="151">
        <v>0</v>
      </c>
      <c r="AB102" s="151">
        <v>0</v>
      </c>
      <c r="AC102" s="151">
        <v>0</v>
      </c>
      <c r="AD102" s="151">
        <v>0</v>
      </c>
      <c r="AE102" s="151">
        <v>0</v>
      </c>
      <c r="AF102" s="151">
        <v>0</v>
      </c>
      <c r="AG102" s="151">
        <v>0</v>
      </c>
      <c r="AH102" s="151">
        <v>36.773786960562717</v>
      </c>
      <c r="AI102" s="151">
        <v>36.773786960562717</v>
      </c>
      <c r="AJ102" s="151">
        <v>36.773786960562717</v>
      </c>
      <c r="AK102" s="151">
        <v>36.773786960562717</v>
      </c>
      <c r="AL102" s="151">
        <v>36.773786960562717</v>
      </c>
      <c r="AM102" s="151">
        <v>36.773786960562717</v>
      </c>
      <c r="AN102" s="151">
        <v>36.773786960562717</v>
      </c>
      <c r="AO102" s="210">
        <v>36.773786960562717</v>
      </c>
      <c r="AP102" s="262">
        <v>21.3525214609719</v>
      </c>
      <c r="AQ102" s="268">
        <f t="shared" si="266"/>
        <v>17.890282720755934</v>
      </c>
      <c r="AR102" s="265">
        <f t="shared" ref="AR102:BW102" si="300">IFERROR(IF(AR$25-$C102&lt;0,0,VLOOKUP((ROUNDDOWN((AR$25-$C102)/365+1,0)),$C$8:$E$16,3,0))*$E98*$D$3,0)</f>
        <v>42.661443411033382</v>
      </c>
      <c r="AS102" s="265">
        <f t="shared" si="300"/>
        <v>42.661443411033382</v>
      </c>
      <c r="AT102" s="265">
        <f t="shared" si="300"/>
        <v>42.661443411033382</v>
      </c>
      <c r="AU102" s="265">
        <f t="shared" si="300"/>
        <v>45.206081083225428</v>
      </c>
      <c r="AV102" s="265">
        <f t="shared" si="300"/>
        <v>45.206081083225428</v>
      </c>
      <c r="AW102" s="265">
        <f t="shared" si="300"/>
        <v>45.206081083225428</v>
      </c>
      <c r="AX102" s="265">
        <f t="shared" si="300"/>
        <v>45.206081083225428</v>
      </c>
      <c r="AY102" s="265">
        <f t="shared" si="300"/>
        <v>45.206081083225428</v>
      </c>
      <c r="AZ102" s="265">
        <f t="shared" si="300"/>
        <v>45.206081083225428</v>
      </c>
      <c r="BA102" s="265">
        <f t="shared" si="300"/>
        <v>45.206081083225428</v>
      </c>
      <c r="BB102" s="265">
        <f t="shared" si="300"/>
        <v>45.206081083225428</v>
      </c>
      <c r="BC102" s="265">
        <f t="shared" si="300"/>
        <v>45.206081083225428</v>
      </c>
      <c r="BD102" s="265">
        <f t="shared" si="300"/>
        <v>45.206081083225428</v>
      </c>
      <c r="BE102" s="265">
        <f t="shared" si="300"/>
        <v>45.206081083225428</v>
      </c>
      <c r="BF102" s="265">
        <f t="shared" si="300"/>
        <v>45.206081083225428</v>
      </c>
      <c r="BG102" s="265">
        <f t="shared" si="300"/>
        <v>38.566309666179507</v>
      </c>
      <c r="BH102" s="265">
        <f t="shared" si="300"/>
        <v>38.566309666179507</v>
      </c>
      <c r="BI102" s="265">
        <f t="shared" si="300"/>
        <v>38.566309666179507</v>
      </c>
      <c r="BJ102" s="265">
        <f t="shared" si="300"/>
        <v>38.566309666179507</v>
      </c>
      <c r="BK102" s="265">
        <f t="shared" si="300"/>
        <v>38.566309666179507</v>
      </c>
      <c r="BL102" s="265">
        <f t="shared" si="300"/>
        <v>38.566309666179507</v>
      </c>
      <c r="BM102" s="265">
        <f t="shared" si="300"/>
        <v>38.566309666179507</v>
      </c>
      <c r="BN102" s="265">
        <f t="shared" si="300"/>
        <v>38.566309666179507</v>
      </c>
      <c r="BO102" s="269">
        <f t="shared" si="51"/>
        <v>22.393341096491326</v>
      </c>
      <c r="BP102" s="232">
        <f t="shared" si="300"/>
        <v>38.566309666179507</v>
      </c>
      <c r="BQ102" s="232">
        <f t="shared" si="300"/>
        <v>38.566309666179507</v>
      </c>
      <c r="BR102" s="232">
        <f t="shared" si="300"/>
        <v>38.566309666179507</v>
      </c>
      <c r="BS102" s="232">
        <f t="shared" si="300"/>
        <v>26.125858824351706</v>
      </c>
      <c r="BT102" s="232">
        <f t="shared" si="300"/>
        <v>26.125858824351706</v>
      </c>
      <c r="BU102" s="232">
        <f t="shared" si="300"/>
        <v>26.125858824351706</v>
      </c>
      <c r="BV102" s="232">
        <f t="shared" si="300"/>
        <v>26.125858824351706</v>
      </c>
      <c r="BW102" s="232">
        <f t="shared" si="300"/>
        <v>26.125858824351706</v>
      </c>
      <c r="BX102" s="232">
        <f t="shared" ref="BX102:DA102" si="301">IFERROR(IF(BX$25-$C102&lt;0,0,VLOOKUP((ROUNDDOWN((BX$25-$C102)/365+1,0)),$C$8:$E$16,3,0))*$E98*$D$3,0)</f>
        <v>26.125858824351706</v>
      </c>
      <c r="BY102" s="232">
        <f t="shared" si="301"/>
        <v>26.125858824351706</v>
      </c>
      <c r="BZ102" s="232">
        <f t="shared" si="301"/>
        <v>26.125858824351706</v>
      </c>
      <c r="CA102" s="232">
        <f t="shared" si="301"/>
        <v>26.125858824351706</v>
      </c>
      <c r="CB102" s="232">
        <f t="shared" si="301"/>
        <v>26.125858824351706</v>
      </c>
      <c r="CC102" s="232">
        <f t="shared" si="301"/>
        <v>26.125858824351706</v>
      </c>
      <c r="CD102" s="232">
        <f t="shared" si="301"/>
        <v>26.125858824351706</v>
      </c>
      <c r="CE102" s="232">
        <f t="shared" si="301"/>
        <v>31.119368234836109</v>
      </c>
      <c r="CF102" s="232">
        <f t="shared" si="301"/>
        <v>31.119368234836109</v>
      </c>
      <c r="CG102" s="232">
        <f t="shared" si="301"/>
        <v>31.119368234836109</v>
      </c>
      <c r="CH102" s="232">
        <f t="shared" si="301"/>
        <v>31.119368234836109</v>
      </c>
      <c r="CI102" s="232">
        <f t="shared" si="301"/>
        <v>31.119368234836109</v>
      </c>
      <c r="CJ102" s="232">
        <f t="shared" si="301"/>
        <v>31.119368234836109</v>
      </c>
      <c r="CK102" s="232">
        <f t="shared" si="301"/>
        <v>31.119368234836109</v>
      </c>
      <c r="CL102" s="232">
        <f t="shared" si="301"/>
        <v>31.119368234836109</v>
      </c>
      <c r="CM102" s="232">
        <f t="shared" si="301"/>
        <v>31.119368234836109</v>
      </c>
      <c r="CN102" s="232">
        <f t="shared" si="301"/>
        <v>31.119368234836109</v>
      </c>
      <c r="CO102" s="232">
        <f t="shared" si="301"/>
        <v>31.119368234836109</v>
      </c>
      <c r="CP102" s="232">
        <f t="shared" si="301"/>
        <v>31.119368234836109</v>
      </c>
      <c r="CQ102" s="232">
        <f t="shared" si="301"/>
        <v>28.880269494609767</v>
      </c>
      <c r="CR102" s="232">
        <f t="shared" si="301"/>
        <v>28.880269494609767</v>
      </c>
      <c r="CS102" s="232">
        <f t="shared" si="301"/>
        <v>28.880269494609767</v>
      </c>
      <c r="CT102" s="232">
        <f t="shared" si="301"/>
        <v>28.880269494609767</v>
      </c>
      <c r="CU102" s="232">
        <f t="shared" si="301"/>
        <v>28.880269494609767</v>
      </c>
      <c r="CV102" s="232">
        <f t="shared" si="301"/>
        <v>28.880269494609767</v>
      </c>
      <c r="CW102" s="232">
        <f t="shared" si="301"/>
        <v>28.880269494609767</v>
      </c>
      <c r="CX102" s="232">
        <f t="shared" si="301"/>
        <v>28.880269494609767</v>
      </c>
      <c r="CY102" s="232">
        <f t="shared" si="301"/>
        <v>28.880269494609767</v>
      </c>
      <c r="CZ102" s="232">
        <f t="shared" si="301"/>
        <v>28.880269494609767</v>
      </c>
      <c r="DA102" s="232">
        <f t="shared" si="301"/>
        <v>28.880269494609767</v>
      </c>
      <c r="DD102" s="325">
        <v>0</v>
      </c>
      <c r="DE102" s="151">
        <v>0</v>
      </c>
      <c r="DF102" s="151">
        <v>0</v>
      </c>
      <c r="DG102" s="151">
        <v>0</v>
      </c>
      <c r="DH102" s="151">
        <v>0</v>
      </c>
      <c r="DI102" s="151">
        <v>0</v>
      </c>
      <c r="DJ102" s="151">
        <v>0</v>
      </c>
      <c r="DK102" s="151">
        <v>0</v>
      </c>
      <c r="DL102" s="151">
        <v>0</v>
      </c>
      <c r="DM102" s="151">
        <v>0</v>
      </c>
      <c r="DN102" s="151">
        <v>0</v>
      </c>
      <c r="DO102" s="151">
        <v>0</v>
      </c>
      <c r="DP102" s="151">
        <v>0</v>
      </c>
      <c r="DQ102" s="151">
        <v>0</v>
      </c>
      <c r="DR102" s="151">
        <v>0</v>
      </c>
      <c r="DS102" s="151">
        <v>0</v>
      </c>
      <c r="DT102" s="151">
        <v>0</v>
      </c>
      <c r="DU102" s="151">
        <v>0</v>
      </c>
      <c r="DV102" s="151">
        <v>0</v>
      </c>
      <c r="DW102" s="151">
        <v>0</v>
      </c>
      <c r="DX102" s="151">
        <v>0</v>
      </c>
      <c r="DY102" s="151">
        <v>0</v>
      </c>
      <c r="DZ102" s="151">
        <v>0</v>
      </c>
      <c r="EA102" s="151">
        <v>0</v>
      </c>
      <c r="EB102" s="151">
        <v>0</v>
      </c>
      <c r="EC102" s="151">
        <v>0</v>
      </c>
      <c r="ED102" s="151">
        <v>0</v>
      </c>
      <c r="EE102" s="151">
        <v>0</v>
      </c>
      <c r="EF102" s="151">
        <v>1512.5589397590361</v>
      </c>
      <c r="EG102" s="151">
        <v>1512.5589397590361</v>
      </c>
      <c r="EH102" s="151">
        <v>1512.5589397590361</v>
      </c>
      <c r="EI102" s="151">
        <v>1512.5589397590361</v>
      </c>
      <c r="EJ102" s="151">
        <v>1512.5589397590361</v>
      </c>
      <c r="EK102" s="151">
        <v>1512.5589397590361</v>
      </c>
      <c r="EL102" s="151">
        <v>1512.5589397590361</v>
      </c>
      <c r="EM102" s="151">
        <v>1512.5589397590361</v>
      </c>
      <c r="EN102" s="326">
        <v>878.26002953750492</v>
      </c>
      <c r="EO102" s="325">
        <f t="shared" si="269"/>
        <v>682.05348296129034</v>
      </c>
      <c r="EP102" s="151">
        <f t="shared" ref="EP102:FU102" si="302">IFERROR(IF(EP$25-$C102&lt;0,0,VLOOKUP((ROUNDDOWN((EP$25-$C102)/365+1,0)),$C$8:$E$16,3,0))*$E98*$D$20,0)</f>
        <v>1626.4352286000001</v>
      </c>
      <c r="EQ102" s="151">
        <f t="shared" si="302"/>
        <v>1626.4352286000001</v>
      </c>
      <c r="ER102" s="151">
        <f t="shared" si="302"/>
        <v>1626.4352286000001</v>
      </c>
      <c r="ES102" s="151">
        <f t="shared" si="302"/>
        <v>1723.4476131599999</v>
      </c>
      <c r="ET102" s="151">
        <f t="shared" si="302"/>
        <v>1723.4476131599999</v>
      </c>
      <c r="EU102" s="151">
        <f t="shared" si="302"/>
        <v>1723.4476131599999</v>
      </c>
      <c r="EV102" s="151">
        <f t="shared" si="302"/>
        <v>1723.4476131599999</v>
      </c>
      <c r="EW102" s="151">
        <f t="shared" si="302"/>
        <v>1723.4476131599999</v>
      </c>
      <c r="EX102" s="151">
        <f t="shared" si="302"/>
        <v>1723.4476131599999</v>
      </c>
      <c r="EY102" s="151">
        <f t="shared" si="302"/>
        <v>1723.4476131599999</v>
      </c>
      <c r="EZ102" s="151">
        <f t="shared" si="302"/>
        <v>1723.4476131599999</v>
      </c>
      <c r="FA102" s="151">
        <f t="shared" si="302"/>
        <v>1723.4476131599999</v>
      </c>
      <c r="FB102" s="151">
        <f t="shared" si="302"/>
        <v>1723.4476131599999</v>
      </c>
      <c r="FC102" s="151">
        <f t="shared" si="302"/>
        <v>1723.4476131599999</v>
      </c>
      <c r="FD102" s="151">
        <f t="shared" si="302"/>
        <v>1723.4476131599999</v>
      </c>
      <c r="FE102" s="151">
        <f t="shared" si="302"/>
        <v>1470.31135524</v>
      </c>
      <c r="FF102" s="151">
        <f t="shared" si="302"/>
        <v>1470.31135524</v>
      </c>
      <c r="FG102" s="151">
        <f t="shared" si="302"/>
        <v>1470.31135524</v>
      </c>
      <c r="FH102" s="151">
        <f t="shared" si="302"/>
        <v>1470.31135524</v>
      </c>
      <c r="FI102" s="151">
        <f t="shared" si="302"/>
        <v>1470.31135524</v>
      </c>
      <c r="FJ102" s="151">
        <f t="shared" si="302"/>
        <v>1470.31135524</v>
      </c>
      <c r="FK102" s="151">
        <f t="shared" si="302"/>
        <v>1470.31135524</v>
      </c>
      <c r="FL102" s="151">
        <f t="shared" si="302"/>
        <v>1470.31135524</v>
      </c>
      <c r="FM102" s="210">
        <f t="shared" si="302"/>
        <v>1470.31135524</v>
      </c>
      <c r="FN102" s="151">
        <f t="shared" si="302"/>
        <v>1470.31135524</v>
      </c>
      <c r="FO102" s="151">
        <f t="shared" si="302"/>
        <v>1470.31135524</v>
      </c>
      <c r="FP102" s="151">
        <f t="shared" si="302"/>
        <v>1470.31135524</v>
      </c>
      <c r="FQ102" s="151">
        <f t="shared" si="302"/>
        <v>996.0285862799999</v>
      </c>
      <c r="FR102" s="151">
        <f t="shared" si="302"/>
        <v>996.0285862799999</v>
      </c>
      <c r="FS102" s="151">
        <f t="shared" si="302"/>
        <v>996.0285862799999</v>
      </c>
      <c r="FT102" s="151">
        <f t="shared" si="302"/>
        <v>996.0285862799999</v>
      </c>
      <c r="FU102" s="151">
        <f t="shared" si="302"/>
        <v>996.0285862799999</v>
      </c>
      <c r="FV102" s="151">
        <f t="shared" ref="FV102:GY102" si="303">IFERROR(IF(FV$25-$C102&lt;0,0,VLOOKUP((ROUNDDOWN((FV$25-$C102)/365+1,0)),$C$8:$E$16,3,0))*$E98*$D$20,0)</f>
        <v>996.0285862799999</v>
      </c>
      <c r="FW102" s="151">
        <f t="shared" si="303"/>
        <v>996.0285862799999</v>
      </c>
      <c r="FX102" s="151">
        <f t="shared" si="303"/>
        <v>996.0285862799999</v>
      </c>
      <c r="FY102" s="151">
        <f t="shared" si="303"/>
        <v>996.0285862799999</v>
      </c>
      <c r="FZ102" s="151">
        <f t="shared" si="303"/>
        <v>996.0285862799999</v>
      </c>
      <c r="GA102" s="151">
        <f t="shared" si="303"/>
        <v>996.0285862799999</v>
      </c>
      <c r="GB102" s="151">
        <f t="shared" si="303"/>
        <v>996.0285862799999</v>
      </c>
      <c r="GC102" s="151">
        <f t="shared" si="303"/>
        <v>1186.40235168</v>
      </c>
      <c r="GD102" s="151">
        <f t="shared" si="303"/>
        <v>1186.40235168</v>
      </c>
      <c r="GE102" s="151">
        <f t="shared" si="303"/>
        <v>1186.40235168</v>
      </c>
      <c r="GF102" s="151">
        <f t="shared" si="303"/>
        <v>1186.40235168</v>
      </c>
      <c r="GG102" s="151">
        <f t="shared" si="303"/>
        <v>1186.40235168</v>
      </c>
      <c r="GH102" s="151">
        <f t="shared" si="303"/>
        <v>1186.40235168</v>
      </c>
      <c r="GI102" s="151">
        <f t="shared" si="303"/>
        <v>1186.40235168</v>
      </c>
      <c r="GJ102" s="151">
        <f t="shared" si="303"/>
        <v>1186.40235168</v>
      </c>
      <c r="GK102" s="151">
        <f t="shared" si="303"/>
        <v>1186.40235168</v>
      </c>
      <c r="GL102" s="307">
        <f t="shared" si="303"/>
        <v>1186.40235168</v>
      </c>
      <c r="GM102" s="151">
        <f t="shared" si="303"/>
        <v>1186.40235168</v>
      </c>
      <c r="GN102" s="151">
        <f t="shared" si="303"/>
        <v>1186.40235168</v>
      </c>
      <c r="GO102" s="151">
        <f t="shared" si="303"/>
        <v>1101.0384075599998</v>
      </c>
      <c r="GP102" s="151">
        <f t="shared" si="303"/>
        <v>1101.0384075599998</v>
      </c>
      <c r="GQ102" s="151">
        <f t="shared" si="303"/>
        <v>1101.0384075599998</v>
      </c>
      <c r="GR102" s="151">
        <f t="shared" si="303"/>
        <v>1101.0384075599998</v>
      </c>
      <c r="GS102" s="151">
        <f t="shared" si="303"/>
        <v>1101.0384075599998</v>
      </c>
      <c r="GT102" s="151">
        <f t="shared" si="303"/>
        <v>1101.0384075599998</v>
      </c>
      <c r="GU102" s="151">
        <f t="shared" si="303"/>
        <v>1101.0384075599998</v>
      </c>
      <c r="GV102" s="151">
        <f t="shared" si="303"/>
        <v>1101.0384075599998</v>
      </c>
      <c r="GW102" s="151">
        <f t="shared" si="303"/>
        <v>1101.0384075599998</v>
      </c>
      <c r="GX102" s="151">
        <f t="shared" si="303"/>
        <v>1101.0384075599998</v>
      </c>
      <c r="GY102" s="151">
        <f t="shared" si="303"/>
        <v>1101.0384075599998</v>
      </c>
    </row>
    <row r="103" spans="1:207" x14ac:dyDescent="0.25">
      <c r="B103" s="143"/>
      <c r="C103" s="144">
        <v>43221</v>
      </c>
      <c r="D103" s="144">
        <f t="shared" si="257"/>
        <v>43251</v>
      </c>
      <c r="E103" s="145">
        <v>312</v>
      </c>
      <c r="F103" s="174">
        <v>0</v>
      </c>
      <c r="G103" s="151">
        <v>0</v>
      </c>
      <c r="H103" s="151">
        <v>0</v>
      </c>
      <c r="I103" s="151">
        <v>0</v>
      </c>
      <c r="J103" s="151">
        <v>0</v>
      </c>
      <c r="K103" s="151">
        <v>0</v>
      </c>
      <c r="L103" s="151">
        <v>0</v>
      </c>
      <c r="M103" s="151">
        <v>0</v>
      </c>
      <c r="N103" s="151">
        <v>0</v>
      </c>
      <c r="O103" s="151">
        <v>0</v>
      </c>
      <c r="P103" s="151">
        <v>0</v>
      </c>
      <c r="Q103" s="151">
        <v>0</v>
      </c>
      <c r="R103" s="151">
        <v>0</v>
      </c>
      <c r="S103" s="151">
        <v>0</v>
      </c>
      <c r="T103" s="151">
        <v>0</v>
      </c>
      <c r="U103" s="151">
        <v>0</v>
      </c>
      <c r="V103" s="151">
        <v>0</v>
      </c>
      <c r="W103" s="151">
        <v>0</v>
      </c>
      <c r="X103" s="151">
        <v>0</v>
      </c>
      <c r="Y103" s="151">
        <v>0</v>
      </c>
      <c r="Z103" s="151">
        <v>0</v>
      </c>
      <c r="AA103" s="151">
        <v>0</v>
      </c>
      <c r="AB103" s="151">
        <v>0</v>
      </c>
      <c r="AC103" s="151">
        <v>0</v>
      </c>
      <c r="AD103" s="151">
        <v>0</v>
      </c>
      <c r="AE103" s="151">
        <v>0</v>
      </c>
      <c r="AF103" s="151">
        <v>0</v>
      </c>
      <c r="AG103" s="151">
        <v>0</v>
      </c>
      <c r="AH103" s="151">
        <v>0</v>
      </c>
      <c r="AI103" s="151">
        <v>8.8348555445105461</v>
      </c>
      <c r="AJ103" s="151">
        <v>8.8348555445105461</v>
      </c>
      <c r="AK103" s="151">
        <v>8.8348555445105461</v>
      </c>
      <c r="AL103" s="151">
        <v>8.8348555445105461</v>
      </c>
      <c r="AM103" s="151">
        <v>8.8348555445105461</v>
      </c>
      <c r="AN103" s="151">
        <v>8.8348555445105461</v>
      </c>
      <c r="AO103" s="210">
        <v>8.8348555445105461</v>
      </c>
      <c r="AP103" s="262">
        <v>5.1299161226190257</v>
      </c>
      <c r="AQ103" s="268">
        <f t="shared" si="266"/>
        <v>4.2981176689210132</v>
      </c>
      <c r="AR103" s="265">
        <f t="shared" ref="AR103:BW103" si="304">IFERROR(IF(AR$25-$C103&lt;0,0,VLOOKUP((ROUNDDOWN((AR$25-$C103)/365+1,0)),$C$8:$E$16,3,0))*$E99*$D$3,0)</f>
        <v>10.249357518196261</v>
      </c>
      <c r="AS103" s="265">
        <f t="shared" si="304"/>
        <v>10.249357518196261</v>
      </c>
      <c r="AT103" s="265">
        <f t="shared" si="304"/>
        <v>10.249357518196261</v>
      </c>
      <c r="AU103" s="265">
        <f t="shared" si="304"/>
        <v>10.249357518196261</v>
      </c>
      <c r="AV103" s="265">
        <f t="shared" si="304"/>
        <v>10.860703482402945</v>
      </c>
      <c r="AW103" s="265">
        <f t="shared" si="304"/>
        <v>10.860703482402945</v>
      </c>
      <c r="AX103" s="265">
        <f t="shared" si="304"/>
        <v>10.860703482402945</v>
      </c>
      <c r="AY103" s="265">
        <f t="shared" si="304"/>
        <v>10.860703482402945</v>
      </c>
      <c r="AZ103" s="265">
        <f t="shared" si="304"/>
        <v>10.860703482402945</v>
      </c>
      <c r="BA103" s="265">
        <f t="shared" si="304"/>
        <v>10.860703482402945</v>
      </c>
      <c r="BB103" s="265">
        <f t="shared" si="304"/>
        <v>10.860703482402945</v>
      </c>
      <c r="BC103" s="265">
        <f t="shared" si="304"/>
        <v>10.860703482402945</v>
      </c>
      <c r="BD103" s="265">
        <f t="shared" si="304"/>
        <v>10.860703482402945</v>
      </c>
      <c r="BE103" s="265">
        <f t="shared" si="304"/>
        <v>10.860703482402945</v>
      </c>
      <c r="BF103" s="265">
        <f t="shared" si="304"/>
        <v>10.860703482402945</v>
      </c>
      <c r="BG103" s="265">
        <f t="shared" si="304"/>
        <v>10.860703482402945</v>
      </c>
      <c r="BH103" s="265">
        <f t="shared" si="304"/>
        <v>9.2655068446163327</v>
      </c>
      <c r="BI103" s="265">
        <f t="shared" si="304"/>
        <v>9.2655068446163327</v>
      </c>
      <c r="BJ103" s="265">
        <f t="shared" si="304"/>
        <v>9.2655068446163327</v>
      </c>
      <c r="BK103" s="265">
        <f t="shared" si="304"/>
        <v>9.2655068446163327</v>
      </c>
      <c r="BL103" s="265">
        <f t="shared" si="304"/>
        <v>9.2655068446163327</v>
      </c>
      <c r="BM103" s="265">
        <f t="shared" si="304"/>
        <v>9.2655068446163327</v>
      </c>
      <c r="BN103" s="265">
        <f t="shared" si="304"/>
        <v>9.2655068446163327</v>
      </c>
      <c r="BO103" s="269">
        <f t="shared" si="51"/>
        <v>5.3799717162288383</v>
      </c>
      <c r="BP103" s="232">
        <f t="shared" si="304"/>
        <v>9.2655068446163327</v>
      </c>
      <c r="BQ103" s="232">
        <f t="shared" si="304"/>
        <v>9.2655068446163327</v>
      </c>
      <c r="BR103" s="232">
        <f t="shared" si="304"/>
        <v>9.2655068446163327</v>
      </c>
      <c r="BS103" s="232">
        <f t="shared" si="304"/>
        <v>9.2655068446163327</v>
      </c>
      <c r="BT103" s="232">
        <f t="shared" si="304"/>
        <v>6.2767043529392179</v>
      </c>
      <c r="BU103" s="232">
        <f t="shared" si="304"/>
        <v>6.2767043529392179</v>
      </c>
      <c r="BV103" s="232">
        <f t="shared" si="304"/>
        <v>6.2767043529392179</v>
      </c>
      <c r="BW103" s="232">
        <f t="shared" si="304"/>
        <v>6.2767043529392179</v>
      </c>
      <c r="BX103" s="232">
        <f t="shared" ref="BX103:DA103" si="305">IFERROR(IF(BX$25-$C103&lt;0,0,VLOOKUP((ROUNDDOWN((BX$25-$C103)/365+1,0)),$C$8:$E$16,3,0))*$E99*$D$3,0)</f>
        <v>6.2767043529392179</v>
      </c>
      <c r="BY103" s="232">
        <f t="shared" si="305"/>
        <v>6.2767043529392179</v>
      </c>
      <c r="BZ103" s="232">
        <f t="shared" si="305"/>
        <v>6.2767043529392179</v>
      </c>
      <c r="CA103" s="232">
        <f t="shared" si="305"/>
        <v>6.2767043529392179</v>
      </c>
      <c r="CB103" s="232">
        <f t="shared" si="305"/>
        <v>6.2767043529392179</v>
      </c>
      <c r="CC103" s="232">
        <f t="shared" si="305"/>
        <v>6.2767043529392179</v>
      </c>
      <c r="CD103" s="232">
        <f t="shared" si="305"/>
        <v>6.2767043529392179</v>
      </c>
      <c r="CE103" s="232">
        <f t="shared" si="305"/>
        <v>6.2767043529392179</v>
      </c>
      <c r="CF103" s="232">
        <f t="shared" si="305"/>
        <v>7.4763886375383519</v>
      </c>
      <c r="CG103" s="232">
        <f t="shared" si="305"/>
        <v>7.4763886375383519</v>
      </c>
      <c r="CH103" s="232">
        <f t="shared" si="305"/>
        <v>7.4763886375383519</v>
      </c>
      <c r="CI103" s="232">
        <f t="shared" si="305"/>
        <v>7.4763886375383519</v>
      </c>
      <c r="CJ103" s="232">
        <f t="shared" si="305"/>
        <v>7.4763886375383519</v>
      </c>
      <c r="CK103" s="232">
        <f t="shared" si="305"/>
        <v>7.4763886375383519</v>
      </c>
      <c r="CL103" s="232">
        <f t="shared" si="305"/>
        <v>7.4763886375383519</v>
      </c>
      <c r="CM103" s="232">
        <f t="shared" si="305"/>
        <v>7.4763886375383519</v>
      </c>
      <c r="CN103" s="232">
        <f t="shared" si="305"/>
        <v>7.4763886375383519</v>
      </c>
      <c r="CO103" s="232">
        <f t="shared" si="305"/>
        <v>7.4763886375383519</v>
      </c>
      <c r="CP103" s="232">
        <f t="shared" si="305"/>
        <v>7.4763886375383519</v>
      </c>
      <c r="CQ103" s="232">
        <f t="shared" si="305"/>
        <v>7.4763886375383519</v>
      </c>
      <c r="CR103" s="232">
        <f t="shared" si="305"/>
        <v>6.9384480131199275</v>
      </c>
      <c r="CS103" s="232">
        <f t="shared" si="305"/>
        <v>6.9384480131199275</v>
      </c>
      <c r="CT103" s="232">
        <f t="shared" si="305"/>
        <v>6.9384480131199275</v>
      </c>
      <c r="CU103" s="232">
        <f t="shared" si="305"/>
        <v>6.9384480131199275</v>
      </c>
      <c r="CV103" s="232">
        <f t="shared" si="305"/>
        <v>6.9384480131199275</v>
      </c>
      <c r="CW103" s="232">
        <f t="shared" si="305"/>
        <v>6.9384480131199275</v>
      </c>
      <c r="CX103" s="232">
        <f t="shared" si="305"/>
        <v>6.9384480131199275</v>
      </c>
      <c r="CY103" s="232">
        <f t="shared" si="305"/>
        <v>6.9384480131199275</v>
      </c>
      <c r="CZ103" s="232">
        <f t="shared" si="305"/>
        <v>6.9384480131199275</v>
      </c>
      <c r="DA103" s="232">
        <f t="shared" si="305"/>
        <v>6.9384480131199275</v>
      </c>
      <c r="DD103" s="325">
        <v>0</v>
      </c>
      <c r="DE103" s="151">
        <v>0</v>
      </c>
      <c r="DF103" s="151">
        <v>0</v>
      </c>
      <c r="DG103" s="151">
        <v>0</v>
      </c>
      <c r="DH103" s="151">
        <v>0</v>
      </c>
      <c r="DI103" s="151">
        <v>0</v>
      </c>
      <c r="DJ103" s="151">
        <v>0</v>
      </c>
      <c r="DK103" s="151">
        <v>0</v>
      </c>
      <c r="DL103" s="151">
        <v>0</v>
      </c>
      <c r="DM103" s="151">
        <v>0</v>
      </c>
      <c r="DN103" s="151">
        <v>0</v>
      </c>
      <c r="DO103" s="151">
        <v>0</v>
      </c>
      <c r="DP103" s="151">
        <v>0</v>
      </c>
      <c r="DQ103" s="151">
        <v>0</v>
      </c>
      <c r="DR103" s="151">
        <v>0</v>
      </c>
      <c r="DS103" s="151">
        <v>0</v>
      </c>
      <c r="DT103" s="151">
        <v>0</v>
      </c>
      <c r="DU103" s="151">
        <v>0</v>
      </c>
      <c r="DV103" s="151">
        <v>0</v>
      </c>
      <c r="DW103" s="151">
        <v>0</v>
      </c>
      <c r="DX103" s="151">
        <v>0</v>
      </c>
      <c r="DY103" s="151">
        <v>0</v>
      </c>
      <c r="DZ103" s="151">
        <v>0</v>
      </c>
      <c r="EA103" s="151">
        <v>0</v>
      </c>
      <c r="EB103" s="151">
        <v>0</v>
      </c>
      <c r="EC103" s="151">
        <v>0</v>
      </c>
      <c r="ED103" s="151">
        <v>0</v>
      </c>
      <c r="EE103" s="151">
        <v>0</v>
      </c>
      <c r="EF103" s="151">
        <v>0</v>
      </c>
      <c r="EG103" s="151">
        <v>363.39036144578313</v>
      </c>
      <c r="EH103" s="151">
        <v>363.39036144578313</v>
      </c>
      <c r="EI103" s="151">
        <v>363.39036144578313</v>
      </c>
      <c r="EJ103" s="151">
        <v>363.39036144578313</v>
      </c>
      <c r="EK103" s="151">
        <v>363.39036144578313</v>
      </c>
      <c r="EL103" s="151">
        <v>363.39036144578313</v>
      </c>
      <c r="EM103" s="151">
        <v>363.39036144578313</v>
      </c>
      <c r="EN103" s="326">
        <v>211.00085503303538</v>
      </c>
      <c r="EO103" s="325">
        <f t="shared" si="269"/>
        <v>163.86248177419355</v>
      </c>
      <c r="EP103" s="151">
        <f t="shared" ref="EP103:FU103" si="306">IFERROR(IF(EP$25-$C103&lt;0,0,VLOOKUP((ROUNDDOWN((EP$25-$C103)/365+1,0)),$C$8:$E$16,3,0))*$E99*$D$20,0)</f>
        <v>390.74899499999998</v>
      </c>
      <c r="EQ103" s="151">
        <f t="shared" si="306"/>
        <v>390.74899499999998</v>
      </c>
      <c r="ER103" s="151">
        <f t="shared" si="306"/>
        <v>390.74899499999998</v>
      </c>
      <c r="ES103" s="151">
        <f t="shared" si="306"/>
        <v>390.74899499999998</v>
      </c>
      <c r="ET103" s="151">
        <f t="shared" si="306"/>
        <v>414.05609700000002</v>
      </c>
      <c r="EU103" s="151">
        <f t="shared" si="306"/>
        <v>414.05609700000002</v>
      </c>
      <c r="EV103" s="151">
        <f t="shared" si="306"/>
        <v>414.05609700000002</v>
      </c>
      <c r="EW103" s="151">
        <f t="shared" si="306"/>
        <v>414.05609700000002</v>
      </c>
      <c r="EX103" s="151">
        <f t="shared" si="306"/>
        <v>414.05609700000002</v>
      </c>
      <c r="EY103" s="151">
        <f t="shared" si="306"/>
        <v>414.05609700000002</v>
      </c>
      <c r="EZ103" s="151">
        <f t="shared" si="306"/>
        <v>414.05609700000002</v>
      </c>
      <c r="FA103" s="151">
        <f t="shared" si="306"/>
        <v>414.05609700000002</v>
      </c>
      <c r="FB103" s="151">
        <f t="shared" si="306"/>
        <v>414.05609700000002</v>
      </c>
      <c r="FC103" s="151">
        <f t="shared" si="306"/>
        <v>414.05609700000002</v>
      </c>
      <c r="FD103" s="151">
        <f t="shared" si="306"/>
        <v>414.05609700000002</v>
      </c>
      <c r="FE103" s="151">
        <f t="shared" si="306"/>
        <v>414.05609700000002</v>
      </c>
      <c r="FF103" s="151">
        <f t="shared" si="306"/>
        <v>353.240433</v>
      </c>
      <c r="FG103" s="151">
        <f t="shared" si="306"/>
        <v>353.240433</v>
      </c>
      <c r="FH103" s="151">
        <f t="shared" si="306"/>
        <v>353.240433</v>
      </c>
      <c r="FI103" s="151">
        <f t="shared" si="306"/>
        <v>353.240433</v>
      </c>
      <c r="FJ103" s="151">
        <f t="shared" si="306"/>
        <v>353.240433</v>
      </c>
      <c r="FK103" s="151">
        <f t="shared" si="306"/>
        <v>353.240433</v>
      </c>
      <c r="FL103" s="151">
        <f t="shared" si="306"/>
        <v>353.240433</v>
      </c>
      <c r="FM103" s="210">
        <f t="shared" si="306"/>
        <v>353.240433</v>
      </c>
      <c r="FN103" s="151">
        <f t="shared" si="306"/>
        <v>353.240433</v>
      </c>
      <c r="FO103" s="151">
        <f t="shared" si="306"/>
        <v>353.240433</v>
      </c>
      <c r="FP103" s="151">
        <f t="shared" si="306"/>
        <v>353.240433</v>
      </c>
      <c r="FQ103" s="151">
        <f t="shared" si="306"/>
        <v>353.240433</v>
      </c>
      <c r="FR103" s="151">
        <f t="shared" si="306"/>
        <v>239.294601</v>
      </c>
      <c r="FS103" s="151">
        <f t="shared" si="306"/>
        <v>239.294601</v>
      </c>
      <c r="FT103" s="151">
        <f t="shared" si="306"/>
        <v>239.294601</v>
      </c>
      <c r="FU103" s="151">
        <f t="shared" si="306"/>
        <v>239.294601</v>
      </c>
      <c r="FV103" s="151">
        <f t="shared" ref="FV103:GY103" si="307">IFERROR(IF(FV$25-$C103&lt;0,0,VLOOKUP((ROUNDDOWN((FV$25-$C103)/365+1,0)),$C$8:$E$16,3,0))*$E99*$D$20,0)</f>
        <v>239.294601</v>
      </c>
      <c r="FW103" s="151">
        <f t="shared" si="307"/>
        <v>239.294601</v>
      </c>
      <c r="FX103" s="151">
        <f t="shared" si="307"/>
        <v>239.294601</v>
      </c>
      <c r="FY103" s="151">
        <f t="shared" si="307"/>
        <v>239.294601</v>
      </c>
      <c r="FZ103" s="151">
        <f t="shared" si="307"/>
        <v>239.294601</v>
      </c>
      <c r="GA103" s="151">
        <f t="shared" si="307"/>
        <v>239.294601</v>
      </c>
      <c r="GB103" s="151">
        <f t="shared" si="307"/>
        <v>239.294601</v>
      </c>
      <c r="GC103" s="151">
        <f t="shared" si="307"/>
        <v>239.294601</v>
      </c>
      <c r="GD103" s="151">
        <f t="shared" si="307"/>
        <v>285.031656</v>
      </c>
      <c r="GE103" s="151">
        <f t="shared" si="307"/>
        <v>285.031656</v>
      </c>
      <c r="GF103" s="151">
        <f t="shared" si="307"/>
        <v>285.031656</v>
      </c>
      <c r="GG103" s="151">
        <f t="shared" si="307"/>
        <v>285.031656</v>
      </c>
      <c r="GH103" s="151">
        <f t="shared" si="307"/>
        <v>285.031656</v>
      </c>
      <c r="GI103" s="151">
        <f t="shared" si="307"/>
        <v>285.031656</v>
      </c>
      <c r="GJ103" s="151">
        <f t="shared" si="307"/>
        <v>285.031656</v>
      </c>
      <c r="GK103" s="151">
        <f t="shared" si="307"/>
        <v>285.031656</v>
      </c>
      <c r="GL103" s="307">
        <f t="shared" si="307"/>
        <v>285.031656</v>
      </c>
      <c r="GM103" s="151">
        <f t="shared" si="307"/>
        <v>285.031656</v>
      </c>
      <c r="GN103" s="151">
        <f t="shared" si="307"/>
        <v>285.031656</v>
      </c>
      <c r="GO103" s="151">
        <f t="shared" si="307"/>
        <v>285.031656</v>
      </c>
      <c r="GP103" s="151">
        <f t="shared" si="307"/>
        <v>264.523077</v>
      </c>
      <c r="GQ103" s="151">
        <f t="shared" si="307"/>
        <v>264.523077</v>
      </c>
      <c r="GR103" s="151">
        <f t="shared" si="307"/>
        <v>264.523077</v>
      </c>
      <c r="GS103" s="151">
        <f t="shared" si="307"/>
        <v>264.523077</v>
      </c>
      <c r="GT103" s="151">
        <f t="shared" si="307"/>
        <v>264.523077</v>
      </c>
      <c r="GU103" s="151">
        <f t="shared" si="307"/>
        <v>264.523077</v>
      </c>
      <c r="GV103" s="151">
        <f t="shared" si="307"/>
        <v>264.523077</v>
      </c>
      <c r="GW103" s="151">
        <f t="shared" si="307"/>
        <v>264.523077</v>
      </c>
      <c r="GX103" s="151">
        <f t="shared" si="307"/>
        <v>264.523077</v>
      </c>
      <c r="GY103" s="151">
        <f t="shared" si="307"/>
        <v>264.523077</v>
      </c>
    </row>
    <row r="104" spans="1:207" x14ac:dyDescent="0.25">
      <c r="B104" s="143"/>
      <c r="C104" s="144">
        <v>43252</v>
      </c>
      <c r="D104" s="144">
        <f>+C105-1</f>
        <v>43281</v>
      </c>
      <c r="E104" s="145">
        <v>446</v>
      </c>
      <c r="F104" s="174">
        <v>0</v>
      </c>
      <c r="G104" s="151">
        <v>0</v>
      </c>
      <c r="H104" s="151">
        <v>0</v>
      </c>
      <c r="I104" s="151">
        <v>0</v>
      </c>
      <c r="J104" s="151">
        <v>0</v>
      </c>
      <c r="K104" s="151">
        <v>0</v>
      </c>
      <c r="L104" s="151">
        <v>0</v>
      </c>
      <c r="M104" s="151">
        <v>0</v>
      </c>
      <c r="N104" s="151">
        <v>0</v>
      </c>
      <c r="O104" s="151">
        <v>0</v>
      </c>
      <c r="P104" s="151">
        <v>0</v>
      </c>
      <c r="Q104" s="151">
        <v>0</v>
      </c>
      <c r="R104" s="151">
        <v>0</v>
      </c>
      <c r="S104" s="151">
        <v>0</v>
      </c>
      <c r="T104" s="151">
        <v>0</v>
      </c>
      <c r="U104" s="151">
        <v>0</v>
      </c>
      <c r="V104" s="151">
        <v>0</v>
      </c>
      <c r="W104" s="151">
        <v>0</v>
      </c>
      <c r="X104" s="151">
        <v>0</v>
      </c>
      <c r="Y104" s="151">
        <v>0</v>
      </c>
      <c r="Z104" s="151">
        <v>0</v>
      </c>
      <c r="AA104" s="151">
        <v>0</v>
      </c>
      <c r="AB104" s="151">
        <v>0</v>
      </c>
      <c r="AC104" s="151">
        <v>0</v>
      </c>
      <c r="AD104" s="151">
        <v>0</v>
      </c>
      <c r="AE104" s="151">
        <v>0</v>
      </c>
      <c r="AF104" s="151">
        <v>0</v>
      </c>
      <c r="AG104" s="151">
        <v>0</v>
      </c>
      <c r="AH104" s="151">
        <v>0</v>
      </c>
      <c r="AI104" s="151">
        <v>0</v>
      </c>
      <c r="AJ104" s="151">
        <v>18.646742172766963</v>
      </c>
      <c r="AK104" s="151">
        <v>18.646742172766963</v>
      </c>
      <c r="AL104" s="151">
        <v>18.646742172766963</v>
      </c>
      <c r="AM104" s="151">
        <v>18.646742172766963</v>
      </c>
      <c r="AN104" s="151">
        <v>18.646742172766963</v>
      </c>
      <c r="AO104" s="210">
        <v>18.646742172766963</v>
      </c>
      <c r="AP104" s="262">
        <v>10.827140616445334</v>
      </c>
      <c r="AQ104" s="268">
        <f t="shared" si="266"/>
        <v>9.0715565859344682</v>
      </c>
      <c r="AR104" s="265">
        <f t="shared" ref="AR104:BW104" si="308">IFERROR(IF(AR$25-$C104&lt;0,0,VLOOKUP((ROUNDDOWN((AR$25-$C104)/365+1,0)),$C$8:$E$16,3,0))*$E100*$D$3,0)</f>
        <v>21.632173397228346</v>
      </c>
      <c r="AS104" s="265">
        <f t="shared" si="308"/>
        <v>21.632173397228346</v>
      </c>
      <c r="AT104" s="265">
        <f t="shared" si="308"/>
        <v>21.632173397228346</v>
      </c>
      <c r="AU104" s="265">
        <f t="shared" si="308"/>
        <v>21.632173397228346</v>
      </c>
      <c r="AV104" s="265">
        <f t="shared" si="308"/>
        <v>21.632173397228346</v>
      </c>
      <c r="AW104" s="265">
        <f t="shared" si="308"/>
        <v>22.922472996977508</v>
      </c>
      <c r="AX104" s="265">
        <f t="shared" si="308"/>
        <v>22.922472996977508</v>
      </c>
      <c r="AY104" s="265">
        <f t="shared" si="308"/>
        <v>22.922472996977508</v>
      </c>
      <c r="AZ104" s="265">
        <f t="shared" si="308"/>
        <v>22.922472996977508</v>
      </c>
      <c r="BA104" s="265">
        <f t="shared" si="308"/>
        <v>22.922472996977508</v>
      </c>
      <c r="BB104" s="265">
        <f t="shared" si="308"/>
        <v>22.922472996977508</v>
      </c>
      <c r="BC104" s="265">
        <f t="shared" si="308"/>
        <v>22.922472996977508</v>
      </c>
      <c r="BD104" s="265">
        <f t="shared" si="308"/>
        <v>22.922472996977508</v>
      </c>
      <c r="BE104" s="265">
        <f t="shared" si="308"/>
        <v>22.922472996977508</v>
      </c>
      <c r="BF104" s="265">
        <f t="shared" si="308"/>
        <v>22.922472996977508</v>
      </c>
      <c r="BG104" s="265">
        <f t="shared" si="308"/>
        <v>22.922472996977508</v>
      </c>
      <c r="BH104" s="265">
        <f t="shared" si="308"/>
        <v>22.922472996977508</v>
      </c>
      <c r="BI104" s="265">
        <f t="shared" si="308"/>
        <v>19.555669740284351</v>
      </c>
      <c r="BJ104" s="265">
        <f t="shared" si="308"/>
        <v>19.555669740284351</v>
      </c>
      <c r="BK104" s="265">
        <f t="shared" si="308"/>
        <v>19.555669740284351</v>
      </c>
      <c r="BL104" s="265">
        <f t="shared" si="308"/>
        <v>19.555669740284351</v>
      </c>
      <c r="BM104" s="265">
        <f t="shared" si="308"/>
        <v>19.555669740284351</v>
      </c>
      <c r="BN104" s="265">
        <f t="shared" si="308"/>
        <v>19.555669740284351</v>
      </c>
      <c r="BO104" s="269">
        <f t="shared" si="51"/>
        <v>11.354905010487688</v>
      </c>
      <c r="BP104" s="232">
        <f t="shared" si="308"/>
        <v>19.555669740284351</v>
      </c>
      <c r="BQ104" s="232">
        <f t="shared" si="308"/>
        <v>19.555669740284351</v>
      </c>
      <c r="BR104" s="232">
        <f t="shared" si="308"/>
        <v>19.555669740284351</v>
      </c>
      <c r="BS104" s="232">
        <f t="shared" si="308"/>
        <v>19.555669740284351</v>
      </c>
      <c r="BT104" s="232">
        <f t="shared" si="308"/>
        <v>19.555669740284351</v>
      </c>
      <c r="BU104" s="232">
        <f t="shared" si="308"/>
        <v>13.24753836373289</v>
      </c>
      <c r="BV104" s="232">
        <f t="shared" si="308"/>
        <v>13.24753836373289</v>
      </c>
      <c r="BW104" s="232">
        <f t="shared" si="308"/>
        <v>13.24753836373289</v>
      </c>
      <c r="BX104" s="232">
        <f t="shared" ref="BX104:DA104" si="309">IFERROR(IF(BX$25-$C104&lt;0,0,VLOOKUP((ROUNDDOWN((BX$25-$C104)/365+1,0)),$C$8:$E$16,3,0))*$E100*$D$3,0)</f>
        <v>13.24753836373289</v>
      </c>
      <c r="BY104" s="232">
        <f t="shared" si="309"/>
        <v>13.24753836373289</v>
      </c>
      <c r="BZ104" s="232">
        <f t="shared" si="309"/>
        <v>13.24753836373289</v>
      </c>
      <c r="CA104" s="232">
        <f t="shared" si="309"/>
        <v>13.24753836373289</v>
      </c>
      <c r="CB104" s="232">
        <f t="shared" si="309"/>
        <v>13.24753836373289</v>
      </c>
      <c r="CC104" s="232">
        <f t="shared" si="309"/>
        <v>13.24753836373289</v>
      </c>
      <c r="CD104" s="232">
        <f t="shared" si="309"/>
        <v>13.24753836373289</v>
      </c>
      <c r="CE104" s="232">
        <f t="shared" si="309"/>
        <v>13.24753836373289</v>
      </c>
      <c r="CF104" s="232">
        <f t="shared" si="309"/>
        <v>13.24753836373289</v>
      </c>
      <c r="CG104" s="232">
        <f t="shared" si="309"/>
        <v>15.779577900875065</v>
      </c>
      <c r="CH104" s="232">
        <f t="shared" si="309"/>
        <v>15.779577900875065</v>
      </c>
      <c r="CI104" s="232">
        <f t="shared" si="309"/>
        <v>15.779577900875065</v>
      </c>
      <c r="CJ104" s="232">
        <f t="shared" si="309"/>
        <v>15.779577900875065</v>
      </c>
      <c r="CK104" s="232">
        <f t="shared" si="309"/>
        <v>15.779577900875065</v>
      </c>
      <c r="CL104" s="232">
        <f t="shared" si="309"/>
        <v>15.779577900875065</v>
      </c>
      <c r="CM104" s="232">
        <f t="shared" si="309"/>
        <v>15.779577900875065</v>
      </c>
      <c r="CN104" s="232">
        <f t="shared" si="309"/>
        <v>15.779577900875065</v>
      </c>
      <c r="CO104" s="232">
        <f t="shared" si="309"/>
        <v>15.779577900875065</v>
      </c>
      <c r="CP104" s="232">
        <f t="shared" si="309"/>
        <v>15.779577900875065</v>
      </c>
      <c r="CQ104" s="232">
        <f t="shared" si="309"/>
        <v>15.779577900875065</v>
      </c>
      <c r="CR104" s="232">
        <f t="shared" si="309"/>
        <v>15.779577900875065</v>
      </c>
      <c r="CS104" s="232">
        <f t="shared" si="309"/>
        <v>14.644206747690767</v>
      </c>
      <c r="CT104" s="232">
        <f t="shared" si="309"/>
        <v>14.644206747690767</v>
      </c>
      <c r="CU104" s="232">
        <f t="shared" si="309"/>
        <v>14.644206747690767</v>
      </c>
      <c r="CV104" s="232">
        <f t="shared" si="309"/>
        <v>14.644206747690767</v>
      </c>
      <c r="CW104" s="232">
        <f t="shared" si="309"/>
        <v>14.644206747690767</v>
      </c>
      <c r="CX104" s="232">
        <f t="shared" si="309"/>
        <v>14.644206747690767</v>
      </c>
      <c r="CY104" s="232">
        <f t="shared" si="309"/>
        <v>14.644206747690767</v>
      </c>
      <c r="CZ104" s="232">
        <f t="shared" si="309"/>
        <v>14.644206747690767</v>
      </c>
      <c r="DA104" s="232">
        <f t="shared" si="309"/>
        <v>14.644206747690767</v>
      </c>
      <c r="DD104" s="325">
        <v>0</v>
      </c>
      <c r="DE104" s="151">
        <v>0</v>
      </c>
      <c r="DF104" s="151">
        <v>0</v>
      </c>
      <c r="DG104" s="151">
        <v>0</v>
      </c>
      <c r="DH104" s="151">
        <v>0</v>
      </c>
      <c r="DI104" s="151">
        <v>0</v>
      </c>
      <c r="DJ104" s="151">
        <v>0</v>
      </c>
      <c r="DK104" s="151">
        <v>0</v>
      </c>
      <c r="DL104" s="151">
        <v>0</v>
      </c>
      <c r="DM104" s="151">
        <v>0</v>
      </c>
      <c r="DN104" s="151">
        <v>0</v>
      </c>
      <c r="DO104" s="151">
        <v>0</v>
      </c>
      <c r="DP104" s="151">
        <v>0</v>
      </c>
      <c r="DQ104" s="151">
        <v>0</v>
      </c>
      <c r="DR104" s="151">
        <v>0</v>
      </c>
      <c r="DS104" s="151">
        <v>0</v>
      </c>
      <c r="DT104" s="151">
        <v>0</v>
      </c>
      <c r="DU104" s="151">
        <v>0</v>
      </c>
      <c r="DV104" s="151">
        <v>0</v>
      </c>
      <c r="DW104" s="151">
        <v>0</v>
      </c>
      <c r="DX104" s="151">
        <v>0</v>
      </c>
      <c r="DY104" s="151">
        <v>0</v>
      </c>
      <c r="DZ104" s="151">
        <v>0</v>
      </c>
      <c r="EA104" s="151">
        <v>0</v>
      </c>
      <c r="EB104" s="151">
        <v>0</v>
      </c>
      <c r="EC104" s="151">
        <v>0</v>
      </c>
      <c r="ED104" s="151">
        <v>0</v>
      </c>
      <c r="EE104" s="151">
        <v>0</v>
      </c>
      <c r="EF104" s="151">
        <v>0</v>
      </c>
      <c r="EG104" s="151">
        <v>0</v>
      </c>
      <c r="EH104" s="151">
        <v>766.967421686747</v>
      </c>
      <c r="EI104" s="151">
        <v>766.967421686747</v>
      </c>
      <c r="EJ104" s="151">
        <v>766.967421686747</v>
      </c>
      <c r="EK104" s="151">
        <v>766.967421686747</v>
      </c>
      <c r="EL104" s="151">
        <v>766.967421686747</v>
      </c>
      <c r="EM104" s="151">
        <v>766.967421686747</v>
      </c>
      <c r="EN104" s="326">
        <v>445.33592226972411</v>
      </c>
      <c r="EO104" s="325">
        <f t="shared" si="269"/>
        <v>345.84622623870968</v>
      </c>
      <c r="EP104" s="151">
        <f t="shared" ref="EP104:FU104" si="310">IFERROR(IF(EP$25-$C104&lt;0,0,VLOOKUP((ROUNDDOWN((EP$25-$C104)/365+1,0)),$C$8:$E$16,3,0))*$E100*$D$20,0)</f>
        <v>824.71023179999997</v>
      </c>
      <c r="EQ104" s="151">
        <f t="shared" si="310"/>
        <v>824.71023179999997</v>
      </c>
      <c r="ER104" s="151">
        <f t="shared" si="310"/>
        <v>824.71023179999997</v>
      </c>
      <c r="ES104" s="151">
        <f t="shared" si="310"/>
        <v>824.71023179999997</v>
      </c>
      <c r="ET104" s="151">
        <f t="shared" si="310"/>
        <v>824.71023179999997</v>
      </c>
      <c r="EU104" s="151">
        <f t="shared" si="310"/>
        <v>873.90192708000006</v>
      </c>
      <c r="EV104" s="151">
        <f t="shared" si="310"/>
        <v>873.90192708000006</v>
      </c>
      <c r="EW104" s="151">
        <f t="shared" si="310"/>
        <v>873.90192708000006</v>
      </c>
      <c r="EX104" s="151">
        <f t="shared" si="310"/>
        <v>873.90192708000006</v>
      </c>
      <c r="EY104" s="151">
        <f t="shared" si="310"/>
        <v>873.90192708000006</v>
      </c>
      <c r="EZ104" s="151">
        <f t="shared" si="310"/>
        <v>873.90192708000006</v>
      </c>
      <c r="FA104" s="151">
        <f t="shared" si="310"/>
        <v>873.90192708000006</v>
      </c>
      <c r="FB104" s="151">
        <f t="shared" si="310"/>
        <v>873.90192708000006</v>
      </c>
      <c r="FC104" s="151">
        <f t="shared" si="310"/>
        <v>873.90192708000006</v>
      </c>
      <c r="FD104" s="151">
        <f t="shared" si="310"/>
        <v>873.90192708000006</v>
      </c>
      <c r="FE104" s="151">
        <f t="shared" si="310"/>
        <v>873.90192708000006</v>
      </c>
      <c r="FF104" s="151">
        <f t="shared" si="310"/>
        <v>873.90192708000006</v>
      </c>
      <c r="FG104" s="151">
        <f t="shared" si="310"/>
        <v>745.54510212000002</v>
      </c>
      <c r="FH104" s="151">
        <f t="shared" si="310"/>
        <v>745.54510212000002</v>
      </c>
      <c r="FI104" s="151">
        <f t="shared" si="310"/>
        <v>745.54510212000002</v>
      </c>
      <c r="FJ104" s="151">
        <f t="shared" si="310"/>
        <v>745.54510212000002</v>
      </c>
      <c r="FK104" s="151">
        <f t="shared" si="310"/>
        <v>745.54510212000002</v>
      </c>
      <c r="FL104" s="151">
        <f t="shared" si="310"/>
        <v>745.54510212000002</v>
      </c>
      <c r="FM104" s="210">
        <f t="shared" si="310"/>
        <v>745.54510212000002</v>
      </c>
      <c r="FN104" s="151">
        <f t="shared" si="310"/>
        <v>745.54510212000002</v>
      </c>
      <c r="FO104" s="151">
        <f t="shared" si="310"/>
        <v>745.54510212000002</v>
      </c>
      <c r="FP104" s="151">
        <f t="shared" si="310"/>
        <v>745.54510212000002</v>
      </c>
      <c r="FQ104" s="151">
        <f t="shared" si="310"/>
        <v>745.54510212000002</v>
      </c>
      <c r="FR104" s="151">
        <f t="shared" si="310"/>
        <v>745.54510212000002</v>
      </c>
      <c r="FS104" s="151">
        <f t="shared" si="310"/>
        <v>505.05236963999999</v>
      </c>
      <c r="FT104" s="151">
        <f t="shared" si="310"/>
        <v>505.05236963999999</v>
      </c>
      <c r="FU104" s="151">
        <f t="shared" si="310"/>
        <v>505.05236963999999</v>
      </c>
      <c r="FV104" s="151">
        <f t="shared" ref="FV104:GY104" si="311">IFERROR(IF(FV$25-$C104&lt;0,0,VLOOKUP((ROUNDDOWN((FV$25-$C104)/365+1,0)),$C$8:$E$16,3,0))*$E100*$D$20,0)</f>
        <v>505.05236963999999</v>
      </c>
      <c r="FW104" s="151">
        <f t="shared" si="311"/>
        <v>505.05236963999999</v>
      </c>
      <c r="FX104" s="151">
        <f t="shared" si="311"/>
        <v>505.05236963999999</v>
      </c>
      <c r="FY104" s="151">
        <f t="shared" si="311"/>
        <v>505.05236963999999</v>
      </c>
      <c r="FZ104" s="151">
        <f t="shared" si="311"/>
        <v>505.05236963999999</v>
      </c>
      <c r="GA104" s="151">
        <f t="shared" si="311"/>
        <v>505.05236963999999</v>
      </c>
      <c r="GB104" s="151">
        <f t="shared" si="311"/>
        <v>505.05236963999999</v>
      </c>
      <c r="GC104" s="151">
        <f t="shared" si="311"/>
        <v>505.05236963999999</v>
      </c>
      <c r="GD104" s="151">
        <f t="shared" si="311"/>
        <v>505.05236963999999</v>
      </c>
      <c r="GE104" s="151">
        <f t="shared" si="311"/>
        <v>601.58445984000002</v>
      </c>
      <c r="GF104" s="151">
        <f t="shared" si="311"/>
        <v>601.58445984000002</v>
      </c>
      <c r="GG104" s="151">
        <f t="shared" si="311"/>
        <v>601.58445984000002</v>
      </c>
      <c r="GH104" s="151">
        <f t="shared" si="311"/>
        <v>601.58445984000002</v>
      </c>
      <c r="GI104" s="151">
        <f t="shared" si="311"/>
        <v>601.58445984000002</v>
      </c>
      <c r="GJ104" s="151">
        <f t="shared" si="311"/>
        <v>601.58445984000002</v>
      </c>
      <c r="GK104" s="151">
        <f t="shared" si="311"/>
        <v>601.58445984000002</v>
      </c>
      <c r="GL104" s="307">
        <f t="shared" si="311"/>
        <v>601.58445984000002</v>
      </c>
      <c r="GM104" s="151">
        <f t="shared" si="311"/>
        <v>601.58445984000002</v>
      </c>
      <c r="GN104" s="151">
        <f t="shared" si="311"/>
        <v>601.58445984000002</v>
      </c>
      <c r="GO104" s="151">
        <f t="shared" si="311"/>
        <v>601.58445984000002</v>
      </c>
      <c r="GP104" s="151">
        <f t="shared" si="311"/>
        <v>601.58445984000002</v>
      </c>
      <c r="GQ104" s="151">
        <f t="shared" si="311"/>
        <v>558.29929428000003</v>
      </c>
      <c r="GR104" s="151">
        <f t="shared" si="311"/>
        <v>558.29929428000003</v>
      </c>
      <c r="GS104" s="151">
        <f t="shared" si="311"/>
        <v>558.29929428000003</v>
      </c>
      <c r="GT104" s="151">
        <f t="shared" si="311"/>
        <v>558.29929428000003</v>
      </c>
      <c r="GU104" s="151">
        <f t="shared" si="311"/>
        <v>558.29929428000003</v>
      </c>
      <c r="GV104" s="151">
        <f t="shared" si="311"/>
        <v>558.29929428000003</v>
      </c>
      <c r="GW104" s="151">
        <f t="shared" si="311"/>
        <v>558.29929428000003</v>
      </c>
      <c r="GX104" s="151">
        <f t="shared" si="311"/>
        <v>558.29929428000003</v>
      </c>
      <c r="GY104" s="151">
        <f t="shared" si="311"/>
        <v>558.29929428000003</v>
      </c>
    </row>
    <row r="105" spans="1:207" x14ac:dyDescent="0.25">
      <c r="C105" s="144">
        <v>43282</v>
      </c>
      <c r="D105" s="144">
        <f t="shared" ref="D105:D108" si="312">+C106-1</f>
        <v>43312</v>
      </c>
      <c r="E105" s="145">
        <v>403</v>
      </c>
      <c r="F105" s="174">
        <v>0</v>
      </c>
      <c r="G105" s="151">
        <v>0</v>
      </c>
      <c r="H105" s="151">
        <v>0</v>
      </c>
      <c r="I105" s="151">
        <v>0</v>
      </c>
      <c r="J105" s="151">
        <v>0</v>
      </c>
      <c r="K105" s="151">
        <v>0</v>
      </c>
      <c r="L105" s="151">
        <v>0</v>
      </c>
      <c r="M105" s="151">
        <v>0</v>
      </c>
      <c r="N105" s="151">
        <v>0</v>
      </c>
      <c r="O105" s="151">
        <v>0</v>
      </c>
      <c r="P105" s="151">
        <v>0</v>
      </c>
      <c r="Q105" s="151">
        <v>0</v>
      </c>
      <c r="R105" s="151">
        <v>0</v>
      </c>
      <c r="S105" s="151">
        <v>0</v>
      </c>
      <c r="T105" s="151">
        <v>0</v>
      </c>
      <c r="U105" s="151">
        <v>0</v>
      </c>
      <c r="V105" s="151">
        <v>0</v>
      </c>
      <c r="W105" s="151">
        <v>0</v>
      </c>
      <c r="X105" s="151">
        <v>0</v>
      </c>
      <c r="Y105" s="151">
        <v>0</v>
      </c>
      <c r="Z105" s="151">
        <v>0</v>
      </c>
      <c r="AA105" s="151">
        <v>0</v>
      </c>
      <c r="AB105" s="151">
        <v>0</v>
      </c>
      <c r="AC105" s="151">
        <v>0</v>
      </c>
      <c r="AD105" s="151">
        <v>0</v>
      </c>
      <c r="AE105" s="151">
        <v>0</v>
      </c>
      <c r="AF105" s="151">
        <v>0</v>
      </c>
      <c r="AG105" s="151">
        <v>0</v>
      </c>
      <c r="AH105" s="151">
        <v>0</v>
      </c>
      <c r="AI105" s="151">
        <v>0</v>
      </c>
      <c r="AJ105" s="151">
        <v>0</v>
      </c>
      <c r="AK105" s="151">
        <v>16.588740528280976</v>
      </c>
      <c r="AL105" s="151">
        <v>16.588740528280976</v>
      </c>
      <c r="AM105" s="151">
        <v>16.588740528280976</v>
      </c>
      <c r="AN105" s="151">
        <v>16.588740528280976</v>
      </c>
      <c r="AO105" s="210">
        <v>16.588740528280976</v>
      </c>
      <c r="AP105" s="262">
        <v>9.6321719196470177</v>
      </c>
      <c r="AQ105" s="268">
        <f t="shared" si="266"/>
        <v>8.0703479995269838</v>
      </c>
      <c r="AR105" s="265">
        <f t="shared" ref="AR105:BW105" si="313">IFERROR(IF(AR$25-$C105&lt;0,0,VLOOKUP((ROUNDDOWN((AR$25-$C105)/365+1,0)),$C$8:$E$16,3,0))*$E101*$D$3,0)</f>
        <v>19.24467599887204</v>
      </c>
      <c r="AS105" s="265">
        <f t="shared" si="313"/>
        <v>19.24467599887204</v>
      </c>
      <c r="AT105" s="265">
        <f t="shared" si="313"/>
        <v>19.24467599887204</v>
      </c>
      <c r="AU105" s="265">
        <f t="shared" si="313"/>
        <v>19.24467599887204</v>
      </c>
      <c r="AV105" s="265">
        <f t="shared" si="313"/>
        <v>19.24467599887204</v>
      </c>
      <c r="AW105" s="265">
        <f t="shared" si="313"/>
        <v>19.24467599887204</v>
      </c>
      <c r="AX105" s="265">
        <f t="shared" si="313"/>
        <v>20.392567950488349</v>
      </c>
      <c r="AY105" s="265">
        <f t="shared" si="313"/>
        <v>20.392567950488349</v>
      </c>
      <c r="AZ105" s="265">
        <f t="shared" si="313"/>
        <v>20.392567950488349</v>
      </c>
      <c r="BA105" s="265">
        <f t="shared" si="313"/>
        <v>20.392567950488349</v>
      </c>
      <c r="BB105" s="265">
        <f t="shared" si="313"/>
        <v>20.392567950488349</v>
      </c>
      <c r="BC105" s="265">
        <f t="shared" si="313"/>
        <v>20.392567950488349</v>
      </c>
      <c r="BD105" s="265">
        <f t="shared" si="313"/>
        <v>20.392567950488349</v>
      </c>
      <c r="BE105" s="265">
        <f t="shared" si="313"/>
        <v>20.392567950488349</v>
      </c>
      <c r="BF105" s="265">
        <f t="shared" si="313"/>
        <v>20.392567950488349</v>
      </c>
      <c r="BG105" s="265">
        <f t="shared" si="313"/>
        <v>20.392567950488349</v>
      </c>
      <c r="BH105" s="265">
        <f t="shared" si="313"/>
        <v>20.392567950488349</v>
      </c>
      <c r="BI105" s="265">
        <f t="shared" si="313"/>
        <v>20.392567950488349</v>
      </c>
      <c r="BJ105" s="265">
        <f t="shared" si="313"/>
        <v>17.397351675303135</v>
      </c>
      <c r="BK105" s="265">
        <f t="shared" si="313"/>
        <v>17.397351675303135</v>
      </c>
      <c r="BL105" s="265">
        <f t="shared" si="313"/>
        <v>17.397351675303135</v>
      </c>
      <c r="BM105" s="265">
        <f t="shared" si="313"/>
        <v>17.397351675303135</v>
      </c>
      <c r="BN105" s="265">
        <f t="shared" si="313"/>
        <v>17.397351675303135</v>
      </c>
      <c r="BO105" s="269">
        <f t="shared" ref="BO105:BO168" si="314">IFERROR(IF(BO$25-$C105&lt;0,0,VLOOKUP((ROUNDDOWN((BO$25-$C105)/365+1,0)),$C$8:$E$16,3,0))*$E101*($D$3*$BO$24/31),0)</f>
        <v>10.101688069530853</v>
      </c>
      <c r="BP105" s="232">
        <f t="shared" si="313"/>
        <v>17.397351675303135</v>
      </c>
      <c r="BQ105" s="232">
        <f t="shared" si="313"/>
        <v>17.397351675303135</v>
      </c>
      <c r="BR105" s="232">
        <f t="shared" si="313"/>
        <v>17.397351675303135</v>
      </c>
      <c r="BS105" s="232">
        <f t="shared" si="313"/>
        <v>17.397351675303135</v>
      </c>
      <c r="BT105" s="232">
        <f t="shared" si="313"/>
        <v>17.397351675303135</v>
      </c>
      <c r="BU105" s="232">
        <f t="shared" si="313"/>
        <v>17.397351675303135</v>
      </c>
      <c r="BV105" s="232">
        <f t="shared" si="313"/>
        <v>11.785435467401166</v>
      </c>
      <c r="BW105" s="232">
        <f t="shared" si="313"/>
        <v>11.785435467401166</v>
      </c>
      <c r="BX105" s="232">
        <f t="shared" ref="BX105:DA105" si="315">IFERROR(IF(BX$25-$C105&lt;0,0,VLOOKUP((ROUNDDOWN((BX$25-$C105)/365+1,0)),$C$8:$E$16,3,0))*$E101*$D$3,0)</f>
        <v>11.785435467401166</v>
      </c>
      <c r="BY105" s="232">
        <f t="shared" si="315"/>
        <v>11.785435467401166</v>
      </c>
      <c r="BZ105" s="232">
        <f t="shared" si="315"/>
        <v>11.785435467401166</v>
      </c>
      <c r="CA105" s="232">
        <f t="shared" si="315"/>
        <v>11.785435467401166</v>
      </c>
      <c r="CB105" s="232">
        <f t="shared" si="315"/>
        <v>11.785435467401166</v>
      </c>
      <c r="CC105" s="232">
        <f t="shared" si="315"/>
        <v>11.785435467401166</v>
      </c>
      <c r="CD105" s="232">
        <f t="shared" si="315"/>
        <v>11.785435467401166</v>
      </c>
      <c r="CE105" s="232">
        <f t="shared" si="315"/>
        <v>11.785435467401166</v>
      </c>
      <c r="CF105" s="232">
        <f t="shared" si="315"/>
        <v>11.785435467401166</v>
      </c>
      <c r="CG105" s="232">
        <f t="shared" si="315"/>
        <v>11.785435467401166</v>
      </c>
      <c r="CH105" s="232">
        <f t="shared" si="315"/>
        <v>14.038019135895542</v>
      </c>
      <c r="CI105" s="232">
        <f t="shared" si="315"/>
        <v>14.038019135895542</v>
      </c>
      <c r="CJ105" s="232">
        <f t="shared" si="315"/>
        <v>14.038019135895542</v>
      </c>
      <c r="CK105" s="232">
        <f t="shared" si="315"/>
        <v>14.038019135895542</v>
      </c>
      <c r="CL105" s="232">
        <f t="shared" si="315"/>
        <v>14.038019135895542</v>
      </c>
      <c r="CM105" s="232">
        <f t="shared" si="315"/>
        <v>14.038019135895542</v>
      </c>
      <c r="CN105" s="232">
        <f t="shared" si="315"/>
        <v>14.038019135895542</v>
      </c>
      <c r="CO105" s="232">
        <f t="shared" si="315"/>
        <v>14.038019135895542</v>
      </c>
      <c r="CP105" s="232">
        <f t="shared" si="315"/>
        <v>14.038019135895542</v>
      </c>
      <c r="CQ105" s="232">
        <f t="shared" si="315"/>
        <v>14.038019135895542</v>
      </c>
      <c r="CR105" s="232">
        <f t="shared" si="315"/>
        <v>14.038019135895542</v>
      </c>
      <c r="CS105" s="232">
        <f t="shared" si="315"/>
        <v>14.038019135895542</v>
      </c>
      <c r="CT105" s="232">
        <f t="shared" si="315"/>
        <v>13.027956504634593</v>
      </c>
      <c r="CU105" s="232">
        <f t="shared" si="315"/>
        <v>13.027956504634593</v>
      </c>
      <c r="CV105" s="232">
        <f t="shared" si="315"/>
        <v>13.027956504634593</v>
      </c>
      <c r="CW105" s="232">
        <f t="shared" si="315"/>
        <v>13.027956504634593</v>
      </c>
      <c r="CX105" s="232">
        <f t="shared" si="315"/>
        <v>13.027956504634593</v>
      </c>
      <c r="CY105" s="232">
        <f t="shared" si="315"/>
        <v>13.027956504634593</v>
      </c>
      <c r="CZ105" s="232">
        <f t="shared" si="315"/>
        <v>13.027956504634593</v>
      </c>
      <c r="DA105" s="232">
        <f t="shared" si="315"/>
        <v>13.027956504634593</v>
      </c>
      <c r="DD105" s="325">
        <v>0</v>
      </c>
      <c r="DE105" s="151">
        <v>0</v>
      </c>
      <c r="DF105" s="151">
        <v>0</v>
      </c>
      <c r="DG105" s="151">
        <v>0</v>
      </c>
      <c r="DH105" s="151">
        <v>0</v>
      </c>
      <c r="DI105" s="151">
        <v>0</v>
      </c>
      <c r="DJ105" s="151">
        <v>0</v>
      </c>
      <c r="DK105" s="151">
        <v>0</v>
      </c>
      <c r="DL105" s="151">
        <v>0</v>
      </c>
      <c r="DM105" s="151">
        <v>0</v>
      </c>
      <c r="DN105" s="151">
        <v>0</v>
      </c>
      <c r="DO105" s="151">
        <v>0</v>
      </c>
      <c r="DP105" s="151">
        <v>0</v>
      </c>
      <c r="DQ105" s="151">
        <v>0</v>
      </c>
      <c r="DR105" s="151">
        <v>0</v>
      </c>
      <c r="DS105" s="151">
        <v>0</v>
      </c>
      <c r="DT105" s="151">
        <v>0</v>
      </c>
      <c r="DU105" s="151">
        <v>0</v>
      </c>
      <c r="DV105" s="151">
        <v>0</v>
      </c>
      <c r="DW105" s="151">
        <v>0</v>
      </c>
      <c r="DX105" s="151">
        <v>0</v>
      </c>
      <c r="DY105" s="151">
        <v>0</v>
      </c>
      <c r="DZ105" s="151">
        <v>0</v>
      </c>
      <c r="EA105" s="151">
        <v>0</v>
      </c>
      <c r="EB105" s="151">
        <v>0</v>
      </c>
      <c r="EC105" s="151">
        <v>0</v>
      </c>
      <c r="ED105" s="151">
        <v>0</v>
      </c>
      <c r="EE105" s="151">
        <v>0</v>
      </c>
      <c r="EF105" s="151">
        <v>0</v>
      </c>
      <c r="EG105" s="151">
        <v>0</v>
      </c>
      <c r="EH105" s="151">
        <v>0</v>
      </c>
      <c r="EI105" s="151">
        <v>682.31884337349391</v>
      </c>
      <c r="EJ105" s="151">
        <v>682.31884337349391</v>
      </c>
      <c r="EK105" s="151">
        <v>682.31884337349391</v>
      </c>
      <c r="EL105" s="151">
        <v>682.31884337349391</v>
      </c>
      <c r="EM105" s="151">
        <v>682.31884337349391</v>
      </c>
      <c r="EN105" s="326">
        <v>396.18513486202875</v>
      </c>
      <c r="EO105" s="325">
        <f t="shared" si="269"/>
        <v>307.67590695483869</v>
      </c>
      <c r="EP105" s="151">
        <f t="shared" ref="EP105:FU105" si="316">IFERROR(IF(EP$25-$C105&lt;0,0,VLOOKUP((ROUNDDOWN((EP$25-$C105)/365+1,0)),$C$8:$E$16,3,0))*$E101*$D$20,0)</f>
        <v>733.68870119999997</v>
      </c>
      <c r="EQ105" s="151">
        <f t="shared" si="316"/>
        <v>733.68870119999997</v>
      </c>
      <c r="ER105" s="151">
        <f t="shared" si="316"/>
        <v>733.68870119999997</v>
      </c>
      <c r="ES105" s="151">
        <f t="shared" si="316"/>
        <v>733.68870119999997</v>
      </c>
      <c r="ET105" s="151">
        <f t="shared" si="316"/>
        <v>733.68870119999997</v>
      </c>
      <c r="EU105" s="151">
        <f t="shared" si="316"/>
        <v>733.68870119999997</v>
      </c>
      <c r="EV105" s="151">
        <f t="shared" si="316"/>
        <v>777.45121271999994</v>
      </c>
      <c r="EW105" s="151">
        <f t="shared" si="316"/>
        <v>777.45121271999994</v>
      </c>
      <c r="EX105" s="151">
        <f t="shared" si="316"/>
        <v>777.45121271999994</v>
      </c>
      <c r="EY105" s="151">
        <f t="shared" si="316"/>
        <v>777.45121271999994</v>
      </c>
      <c r="EZ105" s="151">
        <f t="shared" si="316"/>
        <v>777.45121271999994</v>
      </c>
      <c r="FA105" s="151">
        <f t="shared" si="316"/>
        <v>777.45121271999994</v>
      </c>
      <c r="FB105" s="151">
        <f t="shared" si="316"/>
        <v>777.45121271999994</v>
      </c>
      <c r="FC105" s="151">
        <f t="shared" si="316"/>
        <v>777.45121271999994</v>
      </c>
      <c r="FD105" s="151">
        <f t="shared" si="316"/>
        <v>777.45121271999994</v>
      </c>
      <c r="FE105" s="151">
        <f t="shared" si="316"/>
        <v>777.45121271999994</v>
      </c>
      <c r="FF105" s="151">
        <f t="shared" si="316"/>
        <v>777.45121271999994</v>
      </c>
      <c r="FG105" s="151">
        <f t="shared" si="316"/>
        <v>777.45121271999994</v>
      </c>
      <c r="FH105" s="151">
        <f t="shared" si="316"/>
        <v>663.26086008000004</v>
      </c>
      <c r="FI105" s="151">
        <f t="shared" si="316"/>
        <v>663.26086008000004</v>
      </c>
      <c r="FJ105" s="151">
        <f t="shared" si="316"/>
        <v>663.26086008000004</v>
      </c>
      <c r="FK105" s="151">
        <f t="shared" si="316"/>
        <v>663.26086008000004</v>
      </c>
      <c r="FL105" s="151">
        <f t="shared" si="316"/>
        <v>663.26086008000004</v>
      </c>
      <c r="FM105" s="210">
        <f t="shared" si="316"/>
        <v>663.26086008000004</v>
      </c>
      <c r="FN105" s="151">
        <f t="shared" si="316"/>
        <v>663.26086008000004</v>
      </c>
      <c r="FO105" s="151">
        <f t="shared" si="316"/>
        <v>663.26086008000004</v>
      </c>
      <c r="FP105" s="151">
        <f t="shared" si="316"/>
        <v>663.26086008000004</v>
      </c>
      <c r="FQ105" s="151">
        <f t="shared" si="316"/>
        <v>663.26086008000004</v>
      </c>
      <c r="FR105" s="151">
        <f t="shared" si="316"/>
        <v>663.26086008000004</v>
      </c>
      <c r="FS105" s="151">
        <f t="shared" si="316"/>
        <v>663.26086008000004</v>
      </c>
      <c r="FT105" s="151">
        <f t="shared" si="316"/>
        <v>449.31080376</v>
      </c>
      <c r="FU105" s="151">
        <f t="shared" si="316"/>
        <v>449.31080376</v>
      </c>
      <c r="FV105" s="151">
        <f t="shared" ref="FV105:GY105" si="317">IFERROR(IF(FV$25-$C105&lt;0,0,VLOOKUP((ROUNDDOWN((FV$25-$C105)/365+1,0)),$C$8:$E$16,3,0))*$E101*$D$20,0)</f>
        <v>449.31080376</v>
      </c>
      <c r="FW105" s="151">
        <f t="shared" si="317"/>
        <v>449.31080376</v>
      </c>
      <c r="FX105" s="151">
        <f t="shared" si="317"/>
        <v>449.31080376</v>
      </c>
      <c r="FY105" s="151">
        <f t="shared" si="317"/>
        <v>449.31080376</v>
      </c>
      <c r="FZ105" s="151">
        <f t="shared" si="317"/>
        <v>449.31080376</v>
      </c>
      <c r="GA105" s="151">
        <f t="shared" si="317"/>
        <v>449.31080376</v>
      </c>
      <c r="GB105" s="151">
        <f t="shared" si="317"/>
        <v>449.31080376</v>
      </c>
      <c r="GC105" s="151">
        <f t="shared" si="317"/>
        <v>449.31080376</v>
      </c>
      <c r="GD105" s="151">
        <f t="shared" si="317"/>
        <v>449.31080376</v>
      </c>
      <c r="GE105" s="151">
        <f t="shared" si="317"/>
        <v>449.31080376</v>
      </c>
      <c r="GF105" s="151">
        <f t="shared" si="317"/>
        <v>535.18885055999999</v>
      </c>
      <c r="GG105" s="151">
        <f t="shared" si="317"/>
        <v>535.18885055999999</v>
      </c>
      <c r="GH105" s="151">
        <f t="shared" si="317"/>
        <v>535.18885055999999</v>
      </c>
      <c r="GI105" s="151">
        <f t="shared" si="317"/>
        <v>535.18885055999999</v>
      </c>
      <c r="GJ105" s="151">
        <f t="shared" si="317"/>
        <v>535.18885055999999</v>
      </c>
      <c r="GK105" s="151">
        <f t="shared" si="317"/>
        <v>535.18885055999999</v>
      </c>
      <c r="GL105" s="307">
        <f t="shared" si="317"/>
        <v>535.18885055999999</v>
      </c>
      <c r="GM105" s="151">
        <f t="shared" si="317"/>
        <v>535.18885055999999</v>
      </c>
      <c r="GN105" s="151">
        <f t="shared" si="317"/>
        <v>535.18885055999999</v>
      </c>
      <c r="GO105" s="151">
        <f t="shared" si="317"/>
        <v>535.18885055999999</v>
      </c>
      <c r="GP105" s="151">
        <f t="shared" si="317"/>
        <v>535.18885055999999</v>
      </c>
      <c r="GQ105" s="151">
        <f t="shared" si="317"/>
        <v>535.18885055999999</v>
      </c>
      <c r="GR105" s="151">
        <f t="shared" si="317"/>
        <v>496.68097752</v>
      </c>
      <c r="GS105" s="151">
        <f t="shared" si="317"/>
        <v>496.68097752</v>
      </c>
      <c r="GT105" s="151">
        <f t="shared" si="317"/>
        <v>496.68097752</v>
      </c>
      <c r="GU105" s="151">
        <f t="shared" si="317"/>
        <v>496.68097752</v>
      </c>
      <c r="GV105" s="151">
        <f t="shared" si="317"/>
        <v>496.68097752</v>
      </c>
      <c r="GW105" s="151">
        <f t="shared" si="317"/>
        <v>496.68097752</v>
      </c>
      <c r="GX105" s="151">
        <f t="shared" si="317"/>
        <v>496.68097752</v>
      </c>
      <c r="GY105" s="151">
        <f t="shared" si="317"/>
        <v>496.68097752</v>
      </c>
    </row>
    <row r="106" spans="1:207" x14ac:dyDescent="0.25">
      <c r="C106" s="144">
        <v>43313</v>
      </c>
      <c r="D106" s="144">
        <f t="shared" si="312"/>
        <v>43343</v>
      </c>
      <c r="E106" s="145">
        <v>3066</v>
      </c>
      <c r="F106" s="174">
        <v>0</v>
      </c>
      <c r="G106" s="151">
        <v>0</v>
      </c>
      <c r="H106" s="151">
        <v>0</v>
      </c>
      <c r="I106" s="151">
        <v>0</v>
      </c>
      <c r="J106" s="151">
        <v>0</v>
      </c>
      <c r="K106" s="151">
        <v>0</v>
      </c>
      <c r="L106" s="151">
        <v>0</v>
      </c>
      <c r="M106" s="151">
        <v>0</v>
      </c>
      <c r="N106" s="151">
        <v>0</v>
      </c>
      <c r="O106" s="151">
        <v>0</v>
      </c>
      <c r="P106" s="151">
        <v>0</v>
      </c>
      <c r="Q106" s="151">
        <v>0</v>
      </c>
      <c r="R106" s="151">
        <v>0</v>
      </c>
      <c r="S106" s="151">
        <v>0</v>
      </c>
      <c r="T106" s="151">
        <v>0</v>
      </c>
      <c r="U106" s="151">
        <v>0</v>
      </c>
      <c r="V106" s="151">
        <v>0</v>
      </c>
      <c r="W106" s="151">
        <v>0</v>
      </c>
      <c r="X106" s="151">
        <v>0</v>
      </c>
      <c r="Y106" s="151">
        <v>0</v>
      </c>
      <c r="Z106" s="151">
        <v>0</v>
      </c>
      <c r="AA106" s="151">
        <v>0</v>
      </c>
      <c r="AB106" s="151">
        <v>0</v>
      </c>
      <c r="AC106" s="151">
        <v>0</v>
      </c>
      <c r="AD106" s="151">
        <v>0</v>
      </c>
      <c r="AE106" s="151">
        <v>0</v>
      </c>
      <c r="AF106" s="151">
        <v>0</v>
      </c>
      <c r="AG106" s="151">
        <v>0</v>
      </c>
      <c r="AH106" s="151">
        <v>0</v>
      </c>
      <c r="AI106" s="151">
        <v>0</v>
      </c>
      <c r="AJ106" s="151">
        <v>0</v>
      </c>
      <c r="AK106" s="151">
        <v>0</v>
      </c>
      <c r="AL106" s="151">
        <v>7.3589149711923127</v>
      </c>
      <c r="AM106" s="151">
        <v>7.3589149711923127</v>
      </c>
      <c r="AN106" s="151">
        <v>7.3589149711923127</v>
      </c>
      <c r="AO106" s="210">
        <v>7.3589149711923127</v>
      </c>
      <c r="AP106" s="262">
        <v>4.2729183703697293</v>
      </c>
      <c r="AQ106" s="268">
        <f t="shared" si="266"/>
        <v>3.5800791877600906</v>
      </c>
      <c r="AR106" s="265">
        <f t="shared" ref="AR106:BW106" si="318">IFERROR(IF(AR$25-$C106&lt;0,0,VLOOKUP((ROUNDDOWN((AR$25-$C106)/365+1,0)),$C$8:$E$16,3,0))*$E102*$D$3,0)</f>
        <v>8.5371119092740617</v>
      </c>
      <c r="AS106" s="265">
        <f t="shared" si="318"/>
        <v>8.5371119092740617</v>
      </c>
      <c r="AT106" s="265">
        <f t="shared" si="318"/>
        <v>8.5371119092740617</v>
      </c>
      <c r="AU106" s="265">
        <f t="shared" si="318"/>
        <v>8.5371119092740617</v>
      </c>
      <c r="AV106" s="265">
        <f t="shared" si="318"/>
        <v>8.5371119092740617</v>
      </c>
      <c r="AW106" s="265">
        <f t="shared" si="318"/>
        <v>8.5371119092740617</v>
      </c>
      <c r="AX106" s="265">
        <f t="shared" si="318"/>
        <v>8.5371119092740617</v>
      </c>
      <c r="AY106" s="265">
        <f t="shared" si="318"/>
        <v>9.0463271359309214</v>
      </c>
      <c r="AZ106" s="265">
        <f t="shared" si="318"/>
        <v>9.0463271359309214</v>
      </c>
      <c r="BA106" s="265">
        <f t="shared" si="318"/>
        <v>9.0463271359309214</v>
      </c>
      <c r="BB106" s="265">
        <f t="shared" si="318"/>
        <v>9.0463271359309214</v>
      </c>
      <c r="BC106" s="265">
        <f t="shared" si="318"/>
        <v>9.0463271359309214</v>
      </c>
      <c r="BD106" s="265">
        <f t="shared" si="318"/>
        <v>9.0463271359309214</v>
      </c>
      <c r="BE106" s="265">
        <f t="shared" si="318"/>
        <v>9.0463271359309214</v>
      </c>
      <c r="BF106" s="265">
        <f t="shared" si="318"/>
        <v>9.0463271359309214</v>
      </c>
      <c r="BG106" s="265">
        <f t="shared" si="318"/>
        <v>9.0463271359309214</v>
      </c>
      <c r="BH106" s="265">
        <f t="shared" si="318"/>
        <v>9.0463271359309214</v>
      </c>
      <c r="BI106" s="265">
        <f t="shared" si="318"/>
        <v>9.0463271359309214</v>
      </c>
      <c r="BJ106" s="265">
        <f t="shared" si="318"/>
        <v>9.0463271359309214</v>
      </c>
      <c r="BK106" s="265">
        <f t="shared" si="318"/>
        <v>7.7176221717510147</v>
      </c>
      <c r="BL106" s="265">
        <f t="shared" si="318"/>
        <v>7.7176221717510147</v>
      </c>
      <c r="BM106" s="265">
        <f t="shared" si="318"/>
        <v>7.7176221717510147</v>
      </c>
      <c r="BN106" s="265">
        <f t="shared" si="318"/>
        <v>7.7176221717510147</v>
      </c>
      <c r="BO106" s="269">
        <f t="shared" si="314"/>
        <v>4.4811999706941377</v>
      </c>
      <c r="BP106" s="232">
        <f t="shared" si="318"/>
        <v>7.7176221717510147</v>
      </c>
      <c r="BQ106" s="232">
        <f t="shared" si="318"/>
        <v>7.7176221717510147</v>
      </c>
      <c r="BR106" s="232">
        <f t="shared" si="318"/>
        <v>7.7176221717510147</v>
      </c>
      <c r="BS106" s="232">
        <f t="shared" si="318"/>
        <v>7.7176221717510147</v>
      </c>
      <c r="BT106" s="232">
        <f t="shared" si="318"/>
        <v>7.7176221717510147</v>
      </c>
      <c r="BU106" s="232">
        <f t="shared" si="318"/>
        <v>7.7176221717510147</v>
      </c>
      <c r="BV106" s="232">
        <f t="shared" si="318"/>
        <v>7.7176221717510147</v>
      </c>
      <c r="BW106" s="232">
        <f t="shared" si="318"/>
        <v>5.2281255080952533</v>
      </c>
      <c r="BX106" s="232">
        <f t="shared" ref="BX106:DA106" si="319">IFERROR(IF(BX$25-$C106&lt;0,0,VLOOKUP((ROUNDDOWN((BX$25-$C106)/365+1,0)),$C$8:$E$16,3,0))*$E102*$D$3,0)</f>
        <v>5.2281255080952533</v>
      </c>
      <c r="BY106" s="232">
        <f t="shared" si="319"/>
        <v>5.2281255080952533</v>
      </c>
      <c r="BZ106" s="232">
        <f t="shared" si="319"/>
        <v>5.2281255080952533</v>
      </c>
      <c r="CA106" s="232">
        <f t="shared" si="319"/>
        <v>5.2281255080952533</v>
      </c>
      <c r="CB106" s="232">
        <f t="shared" si="319"/>
        <v>5.2281255080952533</v>
      </c>
      <c r="CC106" s="232">
        <f t="shared" si="319"/>
        <v>5.2281255080952533</v>
      </c>
      <c r="CD106" s="232">
        <f t="shared" si="319"/>
        <v>5.2281255080952533</v>
      </c>
      <c r="CE106" s="232">
        <f t="shared" si="319"/>
        <v>5.2281255080952533</v>
      </c>
      <c r="CF106" s="232">
        <f t="shared" si="319"/>
        <v>5.2281255080952533</v>
      </c>
      <c r="CG106" s="232">
        <f t="shared" si="319"/>
        <v>5.2281255080952533</v>
      </c>
      <c r="CH106" s="232">
        <f t="shared" si="319"/>
        <v>5.2281255080952533</v>
      </c>
      <c r="CI106" s="232">
        <f t="shared" si="319"/>
        <v>6.2273919475025341</v>
      </c>
      <c r="CJ106" s="232">
        <f t="shared" si="319"/>
        <v>6.2273919475025341</v>
      </c>
      <c r="CK106" s="232">
        <f t="shared" si="319"/>
        <v>6.2273919475025341</v>
      </c>
      <c r="CL106" s="232">
        <f t="shared" si="319"/>
        <v>6.2273919475025341</v>
      </c>
      <c r="CM106" s="232">
        <f t="shared" si="319"/>
        <v>6.2273919475025341</v>
      </c>
      <c r="CN106" s="232">
        <f t="shared" si="319"/>
        <v>6.2273919475025341</v>
      </c>
      <c r="CO106" s="232">
        <f t="shared" si="319"/>
        <v>6.2273919475025341</v>
      </c>
      <c r="CP106" s="232">
        <f t="shared" si="319"/>
        <v>6.2273919475025341</v>
      </c>
      <c r="CQ106" s="232">
        <f t="shared" si="319"/>
        <v>6.2273919475025341</v>
      </c>
      <c r="CR106" s="232">
        <f t="shared" si="319"/>
        <v>6.2273919475025341</v>
      </c>
      <c r="CS106" s="232">
        <f t="shared" si="319"/>
        <v>6.2273919475025341</v>
      </c>
      <c r="CT106" s="232">
        <f t="shared" si="319"/>
        <v>6.2273919475025341</v>
      </c>
      <c r="CU106" s="232">
        <f t="shared" si="319"/>
        <v>5.7793190509281276</v>
      </c>
      <c r="CV106" s="232">
        <f t="shared" si="319"/>
        <v>5.7793190509281276</v>
      </c>
      <c r="CW106" s="232">
        <f t="shared" si="319"/>
        <v>5.7793190509281276</v>
      </c>
      <c r="CX106" s="232">
        <f t="shared" si="319"/>
        <v>5.7793190509281276</v>
      </c>
      <c r="CY106" s="232">
        <f t="shared" si="319"/>
        <v>5.7793190509281276</v>
      </c>
      <c r="CZ106" s="232">
        <f t="shared" si="319"/>
        <v>5.7793190509281276</v>
      </c>
      <c r="DA106" s="232">
        <f t="shared" si="319"/>
        <v>5.7793190509281276</v>
      </c>
      <c r="DD106" s="325">
        <v>0</v>
      </c>
      <c r="DE106" s="151">
        <v>0</v>
      </c>
      <c r="DF106" s="151">
        <v>0</v>
      </c>
      <c r="DG106" s="151">
        <v>0</v>
      </c>
      <c r="DH106" s="151">
        <v>0</v>
      </c>
      <c r="DI106" s="151">
        <v>0</v>
      </c>
      <c r="DJ106" s="151">
        <v>0</v>
      </c>
      <c r="DK106" s="151">
        <v>0</v>
      </c>
      <c r="DL106" s="151">
        <v>0</v>
      </c>
      <c r="DM106" s="151">
        <v>0</v>
      </c>
      <c r="DN106" s="151">
        <v>0</v>
      </c>
      <c r="DO106" s="151">
        <v>0</v>
      </c>
      <c r="DP106" s="151">
        <v>0</v>
      </c>
      <c r="DQ106" s="151">
        <v>0</v>
      </c>
      <c r="DR106" s="151">
        <v>0</v>
      </c>
      <c r="DS106" s="151">
        <v>0</v>
      </c>
      <c r="DT106" s="151">
        <v>0</v>
      </c>
      <c r="DU106" s="151">
        <v>0</v>
      </c>
      <c r="DV106" s="151">
        <v>0</v>
      </c>
      <c r="DW106" s="151">
        <v>0</v>
      </c>
      <c r="DX106" s="151">
        <v>0</v>
      </c>
      <c r="DY106" s="151">
        <v>0</v>
      </c>
      <c r="DZ106" s="151">
        <v>0</v>
      </c>
      <c r="EA106" s="151">
        <v>0</v>
      </c>
      <c r="EB106" s="151">
        <v>0</v>
      </c>
      <c r="EC106" s="151">
        <v>0</v>
      </c>
      <c r="ED106" s="151">
        <v>0</v>
      </c>
      <c r="EE106" s="151">
        <v>0</v>
      </c>
      <c r="EF106" s="151">
        <v>0</v>
      </c>
      <c r="EG106" s="151">
        <v>0</v>
      </c>
      <c r="EH106" s="151">
        <v>0</v>
      </c>
      <c r="EI106" s="151">
        <v>0</v>
      </c>
      <c r="EJ106" s="151">
        <v>302.68279518072285</v>
      </c>
      <c r="EK106" s="151">
        <v>302.68279518072285</v>
      </c>
      <c r="EL106" s="151">
        <v>302.68279518072285</v>
      </c>
      <c r="EM106" s="151">
        <v>302.68279518072285</v>
      </c>
      <c r="EN106" s="326">
        <v>175.7513004275165</v>
      </c>
      <c r="EO106" s="325">
        <f t="shared" si="269"/>
        <v>136.48780834838709</v>
      </c>
      <c r="EP106" s="151">
        <f t="shared" ref="EP106:FU106" si="320">IFERROR(IF(EP$25-$C106&lt;0,0,VLOOKUP((ROUNDDOWN((EP$25-$C106)/365+1,0)),$C$8:$E$16,3,0))*$E102*$D$20,0)</f>
        <v>325.47092759999998</v>
      </c>
      <c r="EQ106" s="151">
        <f t="shared" si="320"/>
        <v>325.47092759999998</v>
      </c>
      <c r="ER106" s="151">
        <f t="shared" si="320"/>
        <v>325.47092759999998</v>
      </c>
      <c r="ES106" s="151">
        <f t="shared" si="320"/>
        <v>325.47092759999998</v>
      </c>
      <c r="ET106" s="151">
        <f t="shared" si="320"/>
        <v>325.47092759999998</v>
      </c>
      <c r="EU106" s="151">
        <f t="shared" si="320"/>
        <v>325.47092759999998</v>
      </c>
      <c r="EV106" s="151">
        <f t="shared" si="320"/>
        <v>325.47092759999998</v>
      </c>
      <c r="EW106" s="151">
        <f t="shared" si="320"/>
        <v>344.88437255999997</v>
      </c>
      <c r="EX106" s="151">
        <f t="shared" si="320"/>
        <v>344.88437255999997</v>
      </c>
      <c r="EY106" s="151">
        <f t="shared" si="320"/>
        <v>344.88437255999997</v>
      </c>
      <c r="EZ106" s="151">
        <f t="shared" si="320"/>
        <v>344.88437255999997</v>
      </c>
      <c r="FA106" s="151">
        <f t="shared" si="320"/>
        <v>344.88437255999997</v>
      </c>
      <c r="FB106" s="151">
        <f t="shared" si="320"/>
        <v>344.88437255999997</v>
      </c>
      <c r="FC106" s="151">
        <f t="shared" si="320"/>
        <v>344.88437255999997</v>
      </c>
      <c r="FD106" s="151">
        <f t="shared" si="320"/>
        <v>344.88437255999997</v>
      </c>
      <c r="FE106" s="151">
        <f t="shared" si="320"/>
        <v>344.88437255999997</v>
      </c>
      <c r="FF106" s="151">
        <f t="shared" si="320"/>
        <v>344.88437255999997</v>
      </c>
      <c r="FG106" s="151">
        <f t="shared" si="320"/>
        <v>344.88437255999997</v>
      </c>
      <c r="FH106" s="151">
        <f t="shared" si="320"/>
        <v>344.88437255999997</v>
      </c>
      <c r="FI106" s="151">
        <f t="shared" si="320"/>
        <v>294.22850183999998</v>
      </c>
      <c r="FJ106" s="151">
        <f t="shared" si="320"/>
        <v>294.22850183999998</v>
      </c>
      <c r="FK106" s="151">
        <f t="shared" si="320"/>
        <v>294.22850183999998</v>
      </c>
      <c r="FL106" s="151">
        <f t="shared" si="320"/>
        <v>294.22850183999998</v>
      </c>
      <c r="FM106" s="210">
        <f t="shared" si="320"/>
        <v>294.22850183999998</v>
      </c>
      <c r="FN106" s="151">
        <f t="shared" si="320"/>
        <v>294.22850183999998</v>
      </c>
      <c r="FO106" s="151">
        <f t="shared" si="320"/>
        <v>294.22850183999998</v>
      </c>
      <c r="FP106" s="151">
        <f t="shared" si="320"/>
        <v>294.22850183999998</v>
      </c>
      <c r="FQ106" s="151">
        <f t="shared" si="320"/>
        <v>294.22850183999998</v>
      </c>
      <c r="FR106" s="151">
        <f t="shared" si="320"/>
        <v>294.22850183999998</v>
      </c>
      <c r="FS106" s="151">
        <f t="shared" si="320"/>
        <v>294.22850183999998</v>
      </c>
      <c r="FT106" s="151">
        <f t="shared" si="320"/>
        <v>294.22850183999998</v>
      </c>
      <c r="FU106" s="151">
        <f t="shared" si="320"/>
        <v>199.31832647999997</v>
      </c>
      <c r="FV106" s="151">
        <f t="shared" ref="FV106:GY106" si="321">IFERROR(IF(FV$25-$C106&lt;0,0,VLOOKUP((ROUNDDOWN((FV$25-$C106)/365+1,0)),$C$8:$E$16,3,0))*$E102*$D$20,0)</f>
        <v>199.31832647999997</v>
      </c>
      <c r="FW106" s="151">
        <f t="shared" si="321"/>
        <v>199.31832647999997</v>
      </c>
      <c r="FX106" s="151">
        <f t="shared" si="321"/>
        <v>199.31832647999997</v>
      </c>
      <c r="FY106" s="151">
        <f t="shared" si="321"/>
        <v>199.31832647999997</v>
      </c>
      <c r="FZ106" s="151">
        <f t="shared" si="321"/>
        <v>199.31832647999997</v>
      </c>
      <c r="GA106" s="151">
        <f t="shared" si="321"/>
        <v>199.31832647999997</v>
      </c>
      <c r="GB106" s="151">
        <f t="shared" si="321"/>
        <v>199.31832647999997</v>
      </c>
      <c r="GC106" s="151">
        <f t="shared" si="321"/>
        <v>199.31832647999997</v>
      </c>
      <c r="GD106" s="151">
        <f t="shared" si="321"/>
        <v>199.31832647999997</v>
      </c>
      <c r="GE106" s="151">
        <f t="shared" si="321"/>
        <v>199.31832647999997</v>
      </c>
      <c r="GF106" s="151">
        <f t="shared" si="321"/>
        <v>199.31832647999997</v>
      </c>
      <c r="GG106" s="151">
        <f t="shared" si="321"/>
        <v>237.41460288000002</v>
      </c>
      <c r="GH106" s="151">
        <f t="shared" si="321"/>
        <v>237.41460288000002</v>
      </c>
      <c r="GI106" s="151">
        <f t="shared" si="321"/>
        <v>237.41460288000002</v>
      </c>
      <c r="GJ106" s="151">
        <f t="shared" si="321"/>
        <v>237.41460288000002</v>
      </c>
      <c r="GK106" s="151">
        <f t="shared" si="321"/>
        <v>237.41460288000002</v>
      </c>
      <c r="GL106" s="307">
        <f t="shared" si="321"/>
        <v>237.41460288000002</v>
      </c>
      <c r="GM106" s="151">
        <f t="shared" si="321"/>
        <v>237.41460288000002</v>
      </c>
      <c r="GN106" s="151">
        <f t="shared" si="321"/>
        <v>237.41460288000002</v>
      </c>
      <c r="GO106" s="151">
        <f t="shared" si="321"/>
        <v>237.41460288000002</v>
      </c>
      <c r="GP106" s="151">
        <f t="shared" si="321"/>
        <v>237.41460288000002</v>
      </c>
      <c r="GQ106" s="151">
        <f t="shared" si="321"/>
        <v>237.41460288000002</v>
      </c>
      <c r="GR106" s="151">
        <f t="shared" si="321"/>
        <v>237.41460288000002</v>
      </c>
      <c r="GS106" s="151">
        <f t="shared" si="321"/>
        <v>220.33216296000001</v>
      </c>
      <c r="GT106" s="151">
        <f t="shared" si="321"/>
        <v>220.33216296000001</v>
      </c>
      <c r="GU106" s="151">
        <f t="shared" si="321"/>
        <v>220.33216296000001</v>
      </c>
      <c r="GV106" s="151">
        <f t="shared" si="321"/>
        <v>220.33216296000001</v>
      </c>
      <c r="GW106" s="151">
        <f t="shared" si="321"/>
        <v>220.33216296000001</v>
      </c>
      <c r="GX106" s="151">
        <f t="shared" si="321"/>
        <v>220.33216296000001</v>
      </c>
      <c r="GY106" s="151">
        <f t="shared" si="321"/>
        <v>220.33216296000001</v>
      </c>
    </row>
    <row r="107" spans="1:207" x14ac:dyDescent="0.25">
      <c r="C107" s="144">
        <v>43344</v>
      </c>
      <c r="D107" s="144">
        <f t="shared" si="312"/>
        <v>43373</v>
      </c>
      <c r="E107" s="145">
        <v>4740</v>
      </c>
      <c r="F107" s="174">
        <v>0</v>
      </c>
      <c r="G107" s="151">
        <v>0</v>
      </c>
      <c r="H107" s="151">
        <v>0</v>
      </c>
      <c r="I107" s="151">
        <v>0</v>
      </c>
      <c r="J107" s="151">
        <v>0</v>
      </c>
      <c r="K107" s="151">
        <v>0</v>
      </c>
      <c r="L107" s="151">
        <v>0</v>
      </c>
      <c r="M107" s="151">
        <v>0</v>
      </c>
      <c r="N107" s="151">
        <v>0</v>
      </c>
      <c r="O107" s="151">
        <v>0</v>
      </c>
      <c r="P107" s="151">
        <v>0</v>
      </c>
      <c r="Q107" s="151">
        <v>0</v>
      </c>
      <c r="R107" s="151">
        <v>0</v>
      </c>
      <c r="S107" s="151">
        <v>0</v>
      </c>
      <c r="T107" s="151">
        <v>0</v>
      </c>
      <c r="U107" s="151">
        <v>0</v>
      </c>
      <c r="V107" s="151">
        <v>0</v>
      </c>
      <c r="W107" s="151">
        <v>0</v>
      </c>
      <c r="X107" s="151">
        <v>0</v>
      </c>
      <c r="Y107" s="151">
        <v>0</v>
      </c>
      <c r="Z107" s="151">
        <v>0</v>
      </c>
      <c r="AA107" s="151">
        <v>0</v>
      </c>
      <c r="AB107" s="151">
        <v>0</v>
      </c>
      <c r="AC107" s="151">
        <v>0</v>
      </c>
      <c r="AD107" s="151">
        <v>0</v>
      </c>
      <c r="AE107" s="151">
        <v>0</v>
      </c>
      <c r="AF107" s="151">
        <v>0</v>
      </c>
      <c r="AG107" s="151">
        <v>0</v>
      </c>
      <c r="AH107" s="151">
        <v>0</v>
      </c>
      <c r="AI107" s="151">
        <v>0</v>
      </c>
      <c r="AJ107" s="151">
        <v>0</v>
      </c>
      <c r="AK107" s="151">
        <v>0</v>
      </c>
      <c r="AL107" s="151">
        <v>0</v>
      </c>
      <c r="AM107" s="151">
        <v>6.485823364440682</v>
      </c>
      <c r="AN107" s="151">
        <v>6.485823364440682</v>
      </c>
      <c r="AO107" s="210">
        <v>6.485823364440682</v>
      </c>
      <c r="AP107" s="262">
        <v>3.7659619535462023</v>
      </c>
      <c r="AQ107" s="268">
        <f t="shared" si="266"/>
        <v>3.1553240298902492</v>
      </c>
      <c r="AR107" s="265">
        <f t="shared" ref="AR107:BW107" si="322">IFERROR(IF(AR$25-$C107&lt;0,0,VLOOKUP((ROUNDDOWN((AR$25-$C107)/365+1,0)),$C$8:$E$16,3,0))*$E103*$D$3,0)</f>
        <v>7.5242342251229024</v>
      </c>
      <c r="AS107" s="265">
        <f t="shared" si="322"/>
        <v>7.5242342251229024</v>
      </c>
      <c r="AT107" s="265">
        <f t="shared" si="322"/>
        <v>7.5242342251229024</v>
      </c>
      <c r="AU107" s="265">
        <f t="shared" si="322"/>
        <v>7.5242342251229024</v>
      </c>
      <c r="AV107" s="265">
        <f t="shared" si="322"/>
        <v>7.5242342251229024</v>
      </c>
      <c r="AW107" s="265">
        <f t="shared" si="322"/>
        <v>7.5242342251229024</v>
      </c>
      <c r="AX107" s="265">
        <f t="shared" si="322"/>
        <v>7.5242342251229024</v>
      </c>
      <c r="AY107" s="265">
        <f t="shared" si="322"/>
        <v>7.5242342251229024</v>
      </c>
      <c r="AZ107" s="265">
        <f t="shared" si="322"/>
        <v>7.97303408590522</v>
      </c>
      <c r="BA107" s="265">
        <f t="shared" si="322"/>
        <v>7.97303408590522</v>
      </c>
      <c r="BB107" s="265">
        <f t="shared" si="322"/>
        <v>7.97303408590522</v>
      </c>
      <c r="BC107" s="265">
        <f t="shared" si="322"/>
        <v>7.97303408590522</v>
      </c>
      <c r="BD107" s="265">
        <f t="shared" si="322"/>
        <v>7.97303408590522</v>
      </c>
      <c r="BE107" s="265">
        <f t="shared" si="322"/>
        <v>7.97303408590522</v>
      </c>
      <c r="BF107" s="265">
        <f t="shared" si="322"/>
        <v>7.97303408590522</v>
      </c>
      <c r="BG107" s="265">
        <f t="shared" si="322"/>
        <v>7.97303408590522</v>
      </c>
      <c r="BH107" s="265">
        <f t="shared" si="322"/>
        <v>7.97303408590522</v>
      </c>
      <c r="BI107" s="265">
        <f t="shared" si="322"/>
        <v>7.97303408590522</v>
      </c>
      <c r="BJ107" s="265">
        <f t="shared" si="322"/>
        <v>7.97303408590522</v>
      </c>
      <c r="BK107" s="265">
        <f t="shared" si="322"/>
        <v>7.97303408590522</v>
      </c>
      <c r="BL107" s="265">
        <f t="shared" si="322"/>
        <v>6.8019720835771667</v>
      </c>
      <c r="BM107" s="265">
        <f t="shared" si="322"/>
        <v>6.8019720835771667</v>
      </c>
      <c r="BN107" s="265">
        <f t="shared" si="322"/>
        <v>6.8019720835771667</v>
      </c>
      <c r="BO107" s="269">
        <f t="shared" si="314"/>
        <v>3.9495321775609353</v>
      </c>
      <c r="BP107" s="232">
        <f t="shared" si="322"/>
        <v>6.8019720835771667</v>
      </c>
      <c r="BQ107" s="232">
        <f t="shared" si="322"/>
        <v>6.8019720835771667</v>
      </c>
      <c r="BR107" s="232">
        <f t="shared" si="322"/>
        <v>6.8019720835771667</v>
      </c>
      <c r="BS107" s="232">
        <f t="shared" si="322"/>
        <v>6.8019720835771667</v>
      </c>
      <c r="BT107" s="232">
        <f t="shared" si="322"/>
        <v>6.8019720835771667</v>
      </c>
      <c r="BU107" s="232">
        <f t="shared" si="322"/>
        <v>6.8019720835771667</v>
      </c>
      <c r="BV107" s="232">
        <f t="shared" si="322"/>
        <v>6.8019720835771667</v>
      </c>
      <c r="BW107" s="232">
        <f t="shared" si="322"/>
        <v>6.8019720835771667</v>
      </c>
      <c r="BX107" s="232">
        <f t="shared" ref="BX107:DA107" si="323">IFERROR(IF(BX$25-$C107&lt;0,0,VLOOKUP((ROUNDDOWN((BX$25-$C107)/365+1,0)),$C$8:$E$16,3,0))*$E103*$D$3,0)</f>
        <v>4.6078394308636144</v>
      </c>
      <c r="BY107" s="232">
        <f t="shared" si="323"/>
        <v>4.6078394308636144</v>
      </c>
      <c r="BZ107" s="232">
        <f t="shared" si="323"/>
        <v>4.6078394308636144</v>
      </c>
      <c r="CA107" s="232">
        <f t="shared" si="323"/>
        <v>4.6078394308636144</v>
      </c>
      <c r="CB107" s="232">
        <f t="shared" si="323"/>
        <v>4.6078394308636144</v>
      </c>
      <c r="CC107" s="232">
        <f t="shared" si="323"/>
        <v>4.6078394308636144</v>
      </c>
      <c r="CD107" s="232">
        <f t="shared" si="323"/>
        <v>4.6078394308636144</v>
      </c>
      <c r="CE107" s="232">
        <f t="shared" si="323"/>
        <v>4.6078394308636144</v>
      </c>
      <c r="CF107" s="232">
        <f t="shared" si="323"/>
        <v>4.6078394308636144</v>
      </c>
      <c r="CG107" s="232">
        <f t="shared" si="323"/>
        <v>4.6078394308636144</v>
      </c>
      <c r="CH107" s="232">
        <f t="shared" si="323"/>
        <v>4.6078394308636144</v>
      </c>
      <c r="CI107" s="232">
        <f t="shared" si="323"/>
        <v>4.6078394308636144</v>
      </c>
      <c r="CJ107" s="232">
        <f t="shared" si="323"/>
        <v>5.4885488350869789</v>
      </c>
      <c r="CK107" s="232">
        <f t="shared" si="323"/>
        <v>5.4885488350869789</v>
      </c>
      <c r="CL107" s="232">
        <f t="shared" si="323"/>
        <v>5.4885488350869789</v>
      </c>
      <c r="CM107" s="232">
        <f t="shared" si="323"/>
        <v>5.4885488350869789</v>
      </c>
      <c r="CN107" s="232">
        <f t="shared" si="323"/>
        <v>5.4885488350869789</v>
      </c>
      <c r="CO107" s="232">
        <f t="shared" si="323"/>
        <v>5.4885488350869789</v>
      </c>
      <c r="CP107" s="232">
        <f t="shared" si="323"/>
        <v>5.4885488350869789</v>
      </c>
      <c r="CQ107" s="232">
        <f t="shared" si="323"/>
        <v>5.4885488350869789</v>
      </c>
      <c r="CR107" s="232">
        <f t="shared" si="323"/>
        <v>5.4885488350869789</v>
      </c>
      <c r="CS107" s="232">
        <f t="shared" si="323"/>
        <v>5.4885488350869789</v>
      </c>
      <c r="CT107" s="232">
        <f t="shared" si="323"/>
        <v>5.4885488350869789</v>
      </c>
      <c r="CU107" s="232">
        <f t="shared" si="323"/>
        <v>5.4885488350869789</v>
      </c>
      <c r="CV107" s="232">
        <f t="shared" si="323"/>
        <v>5.0936371296315706</v>
      </c>
      <c r="CW107" s="232">
        <f t="shared" si="323"/>
        <v>5.0936371296315706</v>
      </c>
      <c r="CX107" s="232">
        <f t="shared" si="323"/>
        <v>5.0936371296315706</v>
      </c>
      <c r="CY107" s="232">
        <f t="shared" si="323"/>
        <v>5.0936371296315706</v>
      </c>
      <c r="CZ107" s="232">
        <f t="shared" si="323"/>
        <v>5.0936371296315706</v>
      </c>
      <c r="DA107" s="232">
        <f t="shared" si="323"/>
        <v>5.0936371296315706</v>
      </c>
      <c r="DD107" s="325">
        <v>0</v>
      </c>
      <c r="DE107" s="151">
        <v>0</v>
      </c>
      <c r="DF107" s="151">
        <v>0</v>
      </c>
      <c r="DG107" s="151">
        <v>0</v>
      </c>
      <c r="DH107" s="151">
        <v>0</v>
      </c>
      <c r="DI107" s="151">
        <v>0</v>
      </c>
      <c r="DJ107" s="151">
        <v>0</v>
      </c>
      <c r="DK107" s="151">
        <v>0</v>
      </c>
      <c r="DL107" s="151">
        <v>0</v>
      </c>
      <c r="DM107" s="151">
        <v>0</v>
      </c>
      <c r="DN107" s="151">
        <v>0</v>
      </c>
      <c r="DO107" s="151">
        <v>0</v>
      </c>
      <c r="DP107" s="151">
        <v>0</v>
      </c>
      <c r="DQ107" s="151">
        <v>0</v>
      </c>
      <c r="DR107" s="151">
        <v>0</v>
      </c>
      <c r="DS107" s="151">
        <v>0</v>
      </c>
      <c r="DT107" s="151">
        <v>0</v>
      </c>
      <c r="DU107" s="151">
        <v>0</v>
      </c>
      <c r="DV107" s="151">
        <v>0</v>
      </c>
      <c r="DW107" s="151">
        <v>0</v>
      </c>
      <c r="DX107" s="151">
        <v>0</v>
      </c>
      <c r="DY107" s="151">
        <v>0</v>
      </c>
      <c r="DZ107" s="151">
        <v>0</v>
      </c>
      <c r="EA107" s="151">
        <v>0</v>
      </c>
      <c r="EB107" s="151">
        <v>0</v>
      </c>
      <c r="EC107" s="151">
        <v>0</v>
      </c>
      <c r="ED107" s="151">
        <v>0</v>
      </c>
      <c r="EE107" s="151">
        <v>0</v>
      </c>
      <c r="EF107" s="151">
        <v>0</v>
      </c>
      <c r="EG107" s="151">
        <v>0</v>
      </c>
      <c r="EH107" s="151">
        <v>0</v>
      </c>
      <c r="EI107" s="151">
        <v>0</v>
      </c>
      <c r="EJ107" s="151">
        <v>0</v>
      </c>
      <c r="EK107" s="151">
        <v>266.77127710843371</v>
      </c>
      <c r="EL107" s="151">
        <v>266.77127710843371</v>
      </c>
      <c r="EM107" s="151">
        <v>266.77127710843371</v>
      </c>
      <c r="EN107" s="326">
        <v>154.89945122425183</v>
      </c>
      <c r="EO107" s="325">
        <f t="shared" si="269"/>
        <v>120.29433956129033</v>
      </c>
      <c r="EP107" s="151">
        <f t="shared" ref="EP107:FU107" si="324">IFERROR(IF(EP$25-$C107&lt;0,0,VLOOKUP((ROUNDDOWN((EP$25-$C107)/365+1,0)),$C$8:$E$16,3,0))*$E103*$D$20,0)</f>
        <v>286.8557328</v>
      </c>
      <c r="EQ107" s="151">
        <f t="shared" si="324"/>
        <v>286.8557328</v>
      </c>
      <c r="ER107" s="151">
        <f t="shared" si="324"/>
        <v>286.8557328</v>
      </c>
      <c r="ES107" s="151">
        <f t="shared" si="324"/>
        <v>286.8557328</v>
      </c>
      <c r="ET107" s="151">
        <f t="shared" si="324"/>
        <v>286.8557328</v>
      </c>
      <c r="EU107" s="151">
        <f t="shared" si="324"/>
        <v>286.8557328</v>
      </c>
      <c r="EV107" s="151">
        <f t="shared" si="324"/>
        <v>286.8557328</v>
      </c>
      <c r="EW107" s="151">
        <f t="shared" si="324"/>
        <v>286.8557328</v>
      </c>
      <c r="EX107" s="151">
        <f t="shared" si="324"/>
        <v>303.96588767999998</v>
      </c>
      <c r="EY107" s="151">
        <f t="shared" si="324"/>
        <v>303.96588767999998</v>
      </c>
      <c r="EZ107" s="151">
        <f t="shared" si="324"/>
        <v>303.96588767999998</v>
      </c>
      <c r="FA107" s="151">
        <f t="shared" si="324"/>
        <v>303.96588767999998</v>
      </c>
      <c r="FB107" s="151">
        <f t="shared" si="324"/>
        <v>303.96588767999998</v>
      </c>
      <c r="FC107" s="151">
        <f t="shared" si="324"/>
        <v>303.96588767999998</v>
      </c>
      <c r="FD107" s="151">
        <f t="shared" si="324"/>
        <v>303.96588767999998</v>
      </c>
      <c r="FE107" s="151">
        <f t="shared" si="324"/>
        <v>303.96588767999998</v>
      </c>
      <c r="FF107" s="151">
        <f t="shared" si="324"/>
        <v>303.96588767999998</v>
      </c>
      <c r="FG107" s="151">
        <f t="shared" si="324"/>
        <v>303.96588767999998</v>
      </c>
      <c r="FH107" s="151">
        <f t="shared" si="324"/>
        <v>303.96588767999998</v>
      </c>
      <c r="FI107" s="151">
        <f t="shared" si="324"/>
        <v>303.96588767999998</v>
      </c>
      <c r="FJ107" s="151">
        <f t="shared" si="324"/>
        <v>259.32003552000003</v>
      </c>
      <c r="FK107" s="151">
        <f t="shared" si="324"/>
        <v>259.32003552000003</v>
      </c>
      <c r="FL107" s="151">
        <f t="shared" si="324"/>
        <v>259.32003552000003</v>
      </c>
      <c r="FM107" s="210">
        <f t="shared" si="324"/>
        <v>259.32003552000003</v>
      </c>
      <c r="FN107" s="151">
        <f t="shared" si="324"/>
        <v>259.32003552000003</v>
      </c>
      <c r="FO107" s="151">
        <f t="shared" si="324"/>
        <v>259.32003552000003</v>
      </c>
      <c r="FP107" s="151">
        <f t="shared" si="324"/>
        <v>259.32003552000003</v>
      </c>
      <c r="FQ107" s="151">
        <f t="shared" si="324"/>
        <v>259.32003552000003</v>
      </c>
      <c r="FR107" s="151">
        <f t="shared" si="324"/>
        <v>259.32003552000003</v>
      </c>
      <c r="FS107" s="151">
        <f t="shared" si="324"/>
        <v>259.32003552000003</v>
      </c>
      <c r="FT107" s="151">
        <f t="shared" si="324"/>
        <v>259.32003552000003</v>
      </c>
      <c r="FU107" s="151">
        <f t="shared" si="324"/>
        <v>259.32003552000003</v>
      </c>
      <c r="FV107" s="151">
        <f t="shared" ref="FV107:GY107" si="325">IFERROR(IF(FV$25-$C107&lt;0,0,VLOOKUP((ROUNDDOWN((FV$25-$C107)/365+1,0)),$C$8:$E$16,3,0))*$E103*$D$20,0)</f>
        <v>175.67038944000001</v>
      </c>
      <c r="FW107" s="151">
        <f t="shared" si="325"/>
        <v>175.67038944000001</v>
      </c>
      <c r="FX107" s="151">
        <f t="shared" si="325"/>
        <v>175.67038944000001</v>
      </c>
      <c r="FY107" s="151">
        <f t="shared" si="325"/>
        <v>175.67038944000001</v>
      </c>
      <c r="FZ107" s="151">
        <f t="shared" si="325"/>
        <v>175.67038944000001</v>
      </c>
      <c r="GA107" s="151">
        <f t="shared" si="325"/>
        <v>175.67038944000001</v>
      </c>
      <c r="GB107" s="151">
        <f t="shared" si="325"/>
        <v>175.67038944000001</v>
      </c>
      <c r="GC107" s="151">
        <f t="shared" si="325"/>
        <v>175.67038944000001</v>
      </c>
      <c r="GD107" s="151">
        <f t="shared" si="325"/>
        <v>175.67038944000001</v>
      </c>
      <c r="GE107" s="151">
        <f t="shared" si="325"/>
        <v>175.67038944000001</v>
      </c>
      <c r="GF107" s="151">
        <f t="shared" si="325"/>
        <v>175.67038944000001</v>
      </c>
      <c r="GG107" s="151">
        <f t="shared" si="325"/>
        <v>175.67038944000001</v>
      </c>
      <c r="GH107" s="151">
        <f t="shared" si="325"/>
        <v>209.24676864000003</v>
      </c>
      <c r="GI107" s="151">
        <f t="shared" si="325"/>
        <v>209.24676864000003</v>
      </c>
      <c r="GJ107" s="151">
        <f t="shared" si="325"/>
        <v>209.24676864000003</v>
      </c>
      <c r="GK107" s="151">
        <f t="shared" si="325"/>
        <v>209.24676864000003</v>
      </c>
      <c r="GL107" s="307">
        <f t="shared" si="325"/>
        <v>209.24676864000003</v>
      </c>
      <c r="GM107" s="151">
        <f t="shared" si="325"/>
        <v>209.24676864000003</v>
      </c>
      <c r="GN107" s="151">
        <f t="shared" si="325"/>
        <v>209.24676864000003</v>
      </c>
      <c r="GO107" s="151">
        <f t="shared" si="325"/>
        <v>209.24676864000003</v>
      </c>
      <c r="GP107" s="151">
        <f t="shared" si="325"/>
        <v>209.24676864000003</v>
      </c>
      <c r="GQ107" s="151">
        <f t="shared" si="325"/>
        <v>209.24676864000003</v>
      </c>
      <c r="GR107" s="151">
        <f t="shared" si="325"/>
        <v>209.24676864000003</v>
      </c>
      <c r="GS107" s="151">
        <f t="shared" si="325"/>
        <v>209.24676864000003</v>
      </c>
      <c r="GT107" s="151">
        <f t="shared" si="325"/>
        <v>194.19105887999999</v>
      </c>
      <c r="GU107" s="151">
        <f t="shared" si="325"/>
        <v>194.19105887999999</v>
      </c>
      <c r="GV107" s="151">
        <f t="shared" si="325"/>
        <v>194.19105887999999</v>
      </c>
      <c r="GW107" s="151">
        <f t="shared" si="325"/>
        <v>194.19105887999999</v>
      </c>
      <c r="GX107" s="151">
        <f t="shared" si="325"/>
        <v>194.19105887999999</v>
      </c>
      <c r="GY107" s="151">
        <f t="shared" si="325"/>
        <v>194.19105887999999</v>
      </c>
    </row>
    <row r="108" spans="1:207" x14ac:dyDescent="0.25">
      <c r="C108" s="144">
        <v>43374</v>
      </c>
      <c r="D108" s="144">
        <f t="shared" si="312"/>
        <v>43404</v>
      </c>
      <c r="E108" s="145">
        <v>5302</v>
      </c>
      <c r="F108" s="174">
        <v>0</v>
      </c>
      <c r="G108" s="151">
        <v>0</v>
      </c>
      <c r="H108" s="151">
        <v>0</v>
      </c>
      <c r="I108" s="151">
        <v>0</v>
      </c>
      <c r="J108" s="151">
        <v>0</v>
      </c>
      <c r="K108" s="151">
        <v>0</v>
      </c>
      <c r="L108" s="151">
        <v>0</v>
      </c>
      <c r="M108" s="151">
        <v>0</v>
      </c>
      <c r="N108" s="151">
        <v>0</v>
      </c>
      <c r="O108" s="151">
        <v>0</v>
      </c>
      <c r="P108" s="151">
        <v>0</v>
      </c>
      <c r="Q108" s="151">
        <v>0</v>
      </c>
      <c r="R108" s="151">
        <v>0</v>
      </c>
      <c r="S108" s="151">
        <v>0</v>
      </c>
      <c r="T108" s="151">
        <v>0</v>
      </c>
      <c r="U108" s="151">
        <v>0</v>
      </c>
      <c r="V108" s="151">
        <v>0</v>
      </c>
      <c r="W108" s="151">
        <v>0</v>
      </c>
      <c r="X108" s="151">
        <v>0</v>
      </c>
      <c r="Y108" s="151">
        <v>0</v>
      </c>
      <c r="Z108" s="151">
        <v>0</v>
      </c>
      <c r="AA108" s="151">
        <v>0</v>
      </c>
      <c r="AB108" s="151">
        <v>0</v>
      </c>
      <c r="AC108" s="151">
        <v>0</v>
      </c>
      <c r="AD108" s="151">
        <v>0</v>
      </c>
      <c r="AE108" s="151">
        <v>0</v>
      </c>
      <c r="AF108" s="151">
        <v>0</v>
      </c>
      <c r="AG108" s="151">
        <v>0</v>
      </c>
      <c r="AH108" s="151">
        <v>0</v>
      </c>
      <c r="AI108" s="151">
        <v>0</v>
      </c>
      <c r="AJ108" s="151">
        <v>0</v>
      </c>
      <c r="AK108" s="151">
        <v>0</v>
      </c>
      <c r="AL108" s="151">
        <v>0</v>
      </c>
      <c r="AM108" s="151">
        <v>0</v>
      </c>
      <c r="AN108" s="151">
        <v>9.2714013478863606</v>
      </c>
      <c r="AO108" s="210">
        <v>9.2714013478863606</v>
      </c>
      <c r="AP108" s="262">
        <v>5.3833943310307895</v>
      </c>
      <c r="AQ108" s="268">
        <f t="shared" si="266"/>
        <v>4.5104952478559337</v>
      </c>
      <c r="AR108" s="265">
        <f t="shared" ref="AR108:BW108" si="326">IFERROR(IF(AR$25-$C108&lt;0,0,VLOOKUP((ROUNDDOWN((AR$25-$C108)/365+1,0)),$C$8:$E$16,3,0))*$E104*$D$3,0)</f>
        <v>10.755796360271841</v>
      </c>
      <c r="AS108" s="265">
        <f t="shared" si="326"/>
        <v>10.755796360271841</v>
      </c>
      <c r="AT108" s="265">
        <f t="shared" si="326"/>
        <v>10.755796360271841</v>
      </c>
      <c r="AU108" s="265">
        <f t="shared" si="326"/>
        <v>10.755796360271841</v>
      </c>
      <c r="AV108" s="265">
        <f t="shared" si="326"/>
        <v>10.755796360271841</v>
      </c>
      <c r="AW108" s="265">
        <f t="shared" si="326"/>
        <v>10.755796360271841</v>
      </c>
      <c r="AX108" s="265">
        <f t="shared" si="326"/>
        <v>10.755796360271841</v>
      </c>
      <c r="AY108" s="265">
        <f t="shared" si="326"/>
        <v>10.755796360271841</v>
      </c>
      <c r="AZ108" s="265">
        <f t="shared" si="326"/>
        <v>10.755796360271841</v>
      </c>
      <c r="BA108" s="265">
        <f t="shared" si="326"/>
        <v>11.397350007415795</v>
      </c>
      <c r="BB108" s="265">
        <f t="shared" si="326"/>
        <v>11.397350007415795</v>
      </c>
      <c r="BC108" s="265">
        <f t="shared" si="326"/>
        <v>11.397350007415795</v>
      </c>
      <c r="BD108" s="265">
        <f t="shared" si="326"/>
        <v>11.397350007415795</v>
      </c>
      <c r="BE108" s="265">
        <f t="shared" si="326"/>
        <v>11.397350007415795</v>
      </c>
      <c r="BF108" s="265">
        <f t="shared" si="326"/>
        <v>11.397350007415795</v>
      </c>
      <c r="BG108" s="265">
        <f t="shared" si="326"/>
        <v>11.397350007415795</v>
      </c>
      <c r="BH108" s="265">
        <f t="shared" si="326"/>
        <v>11.397350007415795</v>
      </c>
      <c r="BI108" s="265">
        <f t="shared" si="326"/>
        <v>11.397350007415795</v>
      </c>
      <c r="BJ108" s="265">
        <f t="shared" si="326"/>
        <v>11.397350007415795</v>
      </c>
      <c r="BK108" s="265">
        <f t="shared" si="326"/>
        <v>11.397350007415795</v>
      </c>
      <c r="BL108" s="265">
        <f t="shared" si="326"/>
        <v>11.397350007415795</v>
      </c>
      <c r="BM108" s="265">
        <f t="shared" si="326"/>
        <v>9.7233318887032567</v>
      </c>
      <c r="BN108" s="265">
        <f t="shared" si="326"/>
        <v>9.7233318887032567</v>
      </c>
      <c r="BO108" s="269">
        <f t="shared" si="314"/>
        <v>5.6458056127954395</v>
      </c>
      <c r="BP108" s="232">
        <f t="shared" si="326"/>
        <v>9.7233318887032567</v>
      </c>
      <c r="BQ108" s="232">
        <f t="shared" si="326"/>
        <v>9.7233318887032567</v>
      </c>
      <c r="BR108" s="232">
        <f t="shared" si="326"/>
        <v>9.7233318887032567</v>
      </c>
      <c r="BS108" s="232">
        <f t="shared" si="326"/>
        <v>9.7233318887032567</v>
      </c>
      <c r="BT108" s="232">
        <f t="shared" si="326"/>
        <v>9.7233318887032567</v>
      </c>
      <c r="BU108" s="232">
        <f t="shared" si="326"/>
        <v>9.7233318887032567</v>
      </c>
      <c r="BV108" s="232">
        <f t="shared" si="326"/>
        <v>9.7233318887032567</v>
      </c>
      <c r="BW108" s="232">
        <f t="shared" si="326"/>
        <v>9.7233318887032567</v>
      </c>
      <c r="BX108" s="232">
        <f t="shared" ref="BX108:DA108" si="327">IFERROR(IF(BX$25-$C108&lt;0,0,VLOOKUP((ROUNDDOWN((BX$25-$C108)/365+1,0)),$C$8:$E$16,3,0))*$E104*$D$3,0)</f>
        <v>9.7233318887032567</v>
      </c>
      <c r="BY108" s="232">
        <f t="shared" si="327"/>
        <v>6.5868473915550378</v>
      </c>
      <c r="BZ108" s="232">
        <f t="shared" si="327"/>
        <v>6.5868473915550378</v>
      </c>
      <c r="CA108" s="232">
        <f t="shared" si="327"/>
        <v>6.5868473915550378</v>
      </c>
      <c r="CB108" s="232">
        <f t="shared" si="327"/>
        <v>6.5868473915550378</v>
      </c>
      <c r="CC108" s="232">
        <f t="shared" si="327"/>
        <v>6.5868473915550378</v>
      </c>
      <c r="CD108" s="232">
        <f t="shared" si="327"/>
        <v>6.5868473915550378</v>
      </c>
      <c r="CE108" s="232">
        <f t="shared" si="327"/>
        <v>6.5868473915550378</v>
      </c>
      <c r="CF108" s="232">
        <f t="shared" si="327"/>
        <v>6.5868473915550378</v>
      </c>
      <c r="CG108" s="232">
        <f t="shared" si="327"/>
        <v>6.5868473915550378</v>
      </c>
      <c r="CH108" s="232">
        <f t="shared" si="327"/>
        <v>6.5868473915550378</v>
      </c>
      <c r="CI108" s="232">
        <f t="shared" si="327"/>
        <v>6.5868473915550378</v>
      </c>
      <c r="CJ108" s="232">
        <f t="shared" si="327"/>
        <v>6.5868473915550378</v>
      </c>
      <c r="CK108" s="232">
        <f t="shared" si="327"/>
        <v>7.8458101937461295</v>
      </c>
      <c r="CL108" s="232">
        <f t="shared" si="327"/>
        <v>7.8458101937461295</v>
      </c>
      <c r="CM108" s="232">
        <f t="shared" si="327"/>
        <v>7.8458101937461295</v>
      </c>
      <c r="CN108" s="232">
        <f t="shared" si="327"/>
        <v>7.8458101937461295</v>
      </c>
      <c r="CO108" s="232">
        <f t="shared" si="327"/>
        <v>7.8458101937461295</v>
      </c>
      <c r="CP108" s="232">
        <f t="shared" si="327"/>
        <v>7.8458101937461295</v>
      </c>
      <c r="CQ108" s="232">
        <f t="shared" si="327"/>
        <v>7.8458101937461295</v>
      </c>
      <c r="CR108" s="232">
        <f t="shared" si="327"/>
        <v>7.8458101937461295</v>
      </c>
      <c r="CS108" s="232">
        <f t="shared" si="327"/>
        <v>7.8458101937461295</v>
      </c>
      <c r="CT108" s="232">
        <f t="shared" si="327"/>
        <v>7.8458101937461295</v>
      </c>
      <c r="CU108" s="232">
        <f t="shared" si="327"/>
        <v>7.8458101937461295</v>
      </c>
      <c r="CV108" s="232">
        <f t="shared" si="327"/>
        <v>7.8458101937461295</v>
      </c>
      <c r="CW108" s="232">
        <f t="shared" si="327"/>
        <v>7.2812889737682065</v>
      </c>
      <c r="CX108" s="232">
        <f t="shared" si="327"/>
        <v>7.2812889737682065</v>
      </c>
      <c r="CY108" s="232">
        <f t="shared" si="327"/>
        <v>7.2812889737682065</v>
      </c>
      <c r="CZ108" s="232">
        <f t="shared" si="327"/>
        <v>7.2812889737682065</v>
      </c>
      <c r="DA108" s="232">
        <f t="shared" si="327"/>
        <v>7.2812889737682065</v>
      </c>
      <c r="DD108" s="325">
        <v>0</v>
      </c>
      <c r="DE108" s="151">
        <v>0</v>
      </c>
      <c r="DF108" s="151">
        <v>0</v>
      </c>
      <c r="DG108" s="151">
        <v>0</v>
      </c>
      <c r="DH108" s="151">
        <v>0</v>
      </c>
      <c r="DI108" s="151">
        <v>0</v>
      </c>
      <c r="DJ108" s="151">
        <v>0</v>
      </c>
      <c r="DK108" s="151">
        <v>0</v>
      </c>
      <c r="DL108" s="151">
        <v>0</v>
      </c>
      <c r="DM108" s="151">
        <v>0</v>
      </c>
      <c r="DN108" s="151">
        <v>0</v>
      </c>
      <c r="DO108" s="151">
        <v>0</v>
      </c>
      <c r="DP108" s="151">
        <v>0</v>
      </c>
      <c r="DQ108" s="151">
        <v>0</v>
      </c>
      <c r="DR108" s="151">
        <v>0</v>
      </c>
      <c r="DS108" s="151">
        <v>0</v>
      </c>
      <c r="DT108" s="151">
        <v>0</v>
      </c>
      <c r="DU108" s="151">
        <v>0</v>
      </c>
      <c r="DV108" s="151">
        <v>0</v>
      </c>
      <c r="DW108" s="151">
        <v>0</v>
      </c>
      <c r="DX108" s="151">
        <v>0</v>
      </c>
      <c r="DY108" s="151">
        <v>0</v>
      </c>
      <c r="DZ108" s="151">
        <v>0</v>
      </c>
      <c r="EA108" s="151">
        <v>0</v>
      </c>
      <c r="EB108" s="151">
        <v>0</v>
      </c>
      <c r="EC108" s="151">
        <v>0</v>
      </c>
      <c r="ED108" s="151">
        <v>0</v>
      </c>
      <c r="EE108" s="151">
        <v>0</v>
      </c>
      <c r="EF108" s="151">
        <v>0</v>
      </c>
      <c r="EG108" s="151">
        <v>0</v>
      </c>
      <c r="EH108" s="151">
        <v>0</v>
      </c>
      <c r="EI108" s="151">
        <v>0</v>
      </c>
      <c r="EJ108" s="151">
        <v>0</v>
      </c>
      <c r="EK108" s="151">
        <v>0</v>
      </c>
      <c r="EL108" s="151">
        <v>381.3461204819277</v>
      </c>
      <c r="EM108" s="151">
        <v>381.3461204819277</v>
      </c>
      <c r="EN108" s="326">
        <v>221.42677963466772</v>
      </c>
      <c r="EO108" s="325">
        <f t="shared" si="269"/>
        <v>171.95921616774194</v>
      </c>
      <c r="EP108" s="151">
        <f t="shared" ref="EP108:FU108" si="328">IFERROR(IF(EP$25-$C108&lt;0,0,VLOOKUP((ROUNDDOWN((EP$25-$C108)/365+1,0)),$C$8:$E$16,3,0))*$E104*$D$20,0)</f>
        <v>410.0565924</v>
      </c>
      <c r="EQ108" s="151">
        <f t="shared" si="328"/>
        <v>410.0565924</v>
      </c>
      <c r="ER108" s="151">
        <f t="shared" si="328"/>
        <v>410.0565924</v>
      </c>
      <c r="ES108" s="151">
        <f t="shared" si="328"/>
        <v>410.0565924</v>
      </c>
      <c r="ET108" s="151">
        <f t="shared" si="328"/>
        <v>410.0565924</v>
      </c>
      <c r="EU108" s="151">
        <f t="shared" si="328"/>
        <v>410.0565924</v>
      </c>
      <c r="EV108" s="151">
        <f t="shared" si="328"/>
        <v>410.0565924</v>
      </c>
      <c r="EW108" s="151">
        <f t="shared" si="328"/>
        <v>410.0565924</v>
      </c>
      <c r="EX108" s="151">
        <f t="shared" si="328"/>
        <v>410.0565924</v>
      </c>
      <c r="EY108" s="151">
        <f t="shared" si="328"/>
        <v>434.51533943999999</v>
      </c>
      <c r="EZ108" s="151">
        <f t="shared" si="328"/>
        <v>434.51533943999999</v>
      </c>
      <c r="FA108" s="151">
        <f t="shared" si="328"/>
        <v>434.51533943999999</v>
      </c>
      <c r="FB108" s="151">
        <f t="shared" si="328"/>
        <v>434.51533943999999</v>
      </c>
      <c r="FC108" s="151">
        <f t="shared" si="328"/>
        <v>434.51533943999999</v>
      </c>
      <c r="FD108" s="151">
        <f t="shared" si="328"/>
        <v>434.51533943999999</v>
      </c>
      <c r="FE108" s="151">
        <f t="shared" si="328"/>
        <v>434.51533943999999</v>
      </c>
      <c r="FF108" s="151">
        <f t="shared" si="328"/>
        <v>434.51533943999999</v>
      </c>
      <c r="FG108" s="151">
        <f t="shared" si="328"/>
        <v>434.51533943999999</v>
      </c>
      <c r="FH108" s="151">
        <f t="shared" si="328"/>
        <v>434.51533943999999</v>
      </c>
      <c r="FI108" s="151">
        <f t="shared" si="328"/>
        <v>434.51533943999999</v>
      </c>
      <c r="FJ108" s="151">
        <f t="shared" si="328"/>
        <v>434.51533943999999</v>
      </c>
      <c r="FK108" s="151">
        <f t="shared" si="328"/>
        <v>370.69466616</v>
      </c>
      <c r="FL108" s="151">
        <f t="shared" si="328"/>
        <v>370.69466616</v>
      </c>
      <c r="FM108" s="210">
        <f t="shared" si="328"/>
        <v>370.69466616</v>
      </c>
      <c r="FN108" s="151">
        <f t="shared" si="328"/>
        <v>370.69466616</v>
      </c>
      <c r="FO108" s="151">
        <f t="shared" si="328"/>
        <v>370.69466616</v>
      </c>
      <c r="FP108" s="151">
        <f t="shared" si="328"/>
        <v>370.69466616</v>
      </c>
      <c r="FQ108" s="151">
        <f t="shared" si="328"/>
        <v>370.69466616</v>
      </c>
      <c r="FR108" s="151">
        <f t="shared" si="328"/>
        <v>370.69466616</v>
      </c>
      <c r="FS108" s="151">
        <f t="shared" si="328"/>
        <v>370.69466616</v>
      </c>
      <c r="FT108" s="151">
        <f t="shared" si="328"/>
        <v>370.69466616</v>
      </c>
      <c r="FU108" s="151">
        <f t="shared" si="328"/>
        <v>370.69466616</v>
      </c>
      <c r="FV108" s="151">
        <f t="shared" ref="FV108:GY108" si="329">IFERROR(IF(FV$25-$C108&lt;0,0,VLOOKUP((ROUNDDOWN((FV$25-$C108)/365+1,0)),$C$8:$E$16,3,0))*$E104*$D$20,0)</f>
        <v>370.69466616</v>
      </c>
      <c r="FW108" s="151">
        <f t="shared" si="329"/>
        <v>251.11856951999999</v>
      </c>
      <c r="FX108" s="151">
        <f t="shared" si="329"/>
        <v>251.11856951999999</v>
      </c>
      <c r="FY108" s="151">
        <f t="shared" si="329"/>
        <v>251.11856951999999</v>
      </c>
      <c r="FZ108" s="151">
        <f t="shared" si="329"/>
        <v>251.11856951999999</v>
      </c>
      <c r="GA108" s="151">
        <f t="shared" si="329"/>
        <v>251.11856951999999</v>
      </c>
      <c r="GB108" s="151">
        <f t="shared" si="329"/>
        <v>251.11856951999999</v>
      </c>
      <c r="GC108" s="151">
        <f t="shared" si="329"/>
        <v>251.11856951999999</v>
      </c>
      <c r="GD108" s="151">
        <f t="shared" si="329"/>
        <v>251.11856951999999</v>
      </c>
      <c r="GE108" s="151">
        <f t="shared" si="329"/>
        <v>251.11856951999999</v>
      </c>
      <c r="GF108" s="151">
        <f t="shared" si="329"/>
        <v>251.11856951999999</v>
      </c>
      <c r="GG108" s="151">
        <f t="shared" si="329"/>
        <v>251.11856951999999</v>
      </c>
      <c r="GH108" s="151">
        <f t="shared" si="329"/>
        <v>251.11856951999999</v>
      </c>
      <c r="GI108" s="151">
        <f t="shared" si="329"/>
        <v>299.11557311999997</v>
      </c>
      <c r="GJ108" s="151">
        <f t="shared" si="329"/>
        <v>299.11557311999997</v>
      </c>
      <c r="GK108" s="151">
        <f t="shared" si="329"/>
        <v>299.11557311999997</v>
      </c>
      <c r="GL108" s="307">
        <f t="shared" si="329"/>
        <v>299.11557311999997</v>
      </c>
      <c r="GM108" s="151">
        <f t="shared" si="329"/>
        <v>299.11557311999997</v>
      </c>
      <c r="GN108" s="151">
        <f t="shared" si="329"/>
        <v>299.11557311999997</v>
      </c>
      <c r="GO108" s="151">
        <f t="shared" si="329"/>
        <v>299.11557311999997</v>
      </c>
      <c r="GP108" s="151">
        <f t="shared" si="329"/>
        <v>299.11557311999997</v>
      </c>
      <c r="GQ108" s="151">
        <f t="shared" si="329"/>
        <v>299.11557311999997</v>
      </c>
      <c r="GR108" s="151">
        <f t="shared" si="329"/>
        <v>299.11557311999997</v>
      </c>
      <c r="GS108" s="151">
        <f t="shared" si="329"/>
        <v>299.11557311999997</v>
      </c>
      <c r="GT108" s="151">
        <f t="shared" si="329"/>
        <v>299.11557311999997</v>
      </c>
      <c r="GU108" s="151">
        <f t="shared" si="329"/>
        <v>277.59362904</v>
      </c>
      <c r="GV108" s="151">
        <f t="shared" si="329"/>
        <v>277.59362904</v>
      </c>
      <c r="GW108" s="151">
        <f t="shared" si="329"/>
        <v>277.59362904</v>
      </c>
      <c r="GX108" s="151">
        <f t="shared" si="329"/>
        <v>277.59362904</v>
      </c>
      <c r="GY108" s="151">
        <f t="shared" si="329"/>
        <v>277.59362904</v>
      </c>
    </row>
    <row r="109" spans="1:207" x14ac:dyDescent="0.25">
      <c r="C109" s="144">
        <v>43405</v>
      </c>
      <c r="D109" s="144">
        <f>+C110-1</f>
        <v>43434</v>
      </c>
      <c r="E109" s="145">
        <v>4999</v>
      </c>
      <c r="F109" s="174">
        <v>0</v>
      </c>
      <c r="G109" s="151">
        <v>0</v>
      </c>
      <c r="H109" s="151">
        <v>0</v>
      </c>
      <c r="I109" s="151">
        <v>0</v>
      </c>
      <c r="J109" s="151">
        <v>0</v>
      </c>
      <c r="K109" s="151">
        <v>0</v>
      </c>
      <c r="L109" s="151">
        <v>0</v>
      </c>
      <c r="M109" s="151">
        <v>0</v>
      </c>
      <c r="N109" s="151">
        <v>0</v>
      </c>
      <c r="O109" s="151">
        <v>0</v>
      </c>
      <c r="P109" s="151">
        <v>0</v>
      </c>
      <c r="Q109" s="151">
        <v>0</v>
      </c>
      <c r="R109" s="151">
        <v>0</v>
      </c>
      <c r="S109" s="151">
        <v>0</v>
      </c>
      <c r="T109" s="151">
        <v>0</v>
      </c>
      <c r="U109" s="151">
        <v>0</v>
      </c>
      <c r="V109" s="151">
        <v>0</v>
      </c>
      <c r="W109" s="151">
        <v>0</v>
      </c>
      <c r="X109" s="151">
        <v>0</v>
      </c>
      <c r="Y109" s="151">
        <v>0</v>
      </c>
      <c r="Z109" s="151">
        <v>0</v>
      </c>
      <c r="AA109" s="151">
        <v>0</v>
      </c>
      <c r="AB109" s="151">
        <v>0</v>
      </c>
      <c r="AC109" s="151">
        <v>0</v>
      </c>
      <c r="AD109" s="151">
        <v>0</v>
      </c>
      <c r="AE109" s="151">
        <v>0</v>
      </c>
      <c r="AF109" s="151">
        <v>0</v>
      </c>
      <c r="AG109" s="151">
        <v>0</v>
      </c>
      <c r="AH109" s="151">
        <v>0</v>
      </c>
      <c r="AI109" s="151">
        <v>0</v>
      </c>
      <c r="AJ109" s="151">
        <v>0</v>
      </c>
      <c r="AK109" s="151">
        <v>0</v>
      </c>
      <c r="AL109" s="151">
        <v>0</v>
      </c>
      <c r="AM109" s="151">
        <v>0</v>
      </c>
      <c r="AN109" s="151">
        <v>0</v>
      </c>
      <c r="AO109" s="210">
        <v>8.3775218457358811</v>
      </c>
      <c r="AP109" s="262">
        <v>4.8643675233305101</v>
      </c>
      <c r="AQ109" s="268">
        <f t="shared" si="266"/>
        <v>4.0756268719415729</v>
      </c>
      <c r="AR109" s="265">
        <f t="shared" ref="AR109:BW109" si="330">IFERROR(IF(AR$25-$C109&lt;0,0,VLOOKUP((ROUNDDOWN((AR$25-$C109)/365+1,0)),$C$8:$E$16,3,0))*$E105*$D$3,0)</f>
        <v>9.7188025407837504</v>
      </c>
      <c r="AS109" s="265">
        <f t="shared" si="330"/>
        <v>9.7188025407837504</v>
      </c>
      <c r="AT109" s="265">
        <f t="shared" si="330"/>
        <v>9.7188025407837504</v>
      </c>
      <c r="AU109" s="265">
        <f t="shared" si="330"/>
        <v>9.7188025407837504</v>
      </c>
      <c r="AV109" s="265">
        <f t="shared" si="330"/>
        <v>9.7188025407837504</v>
      </c>
      <c r="AW109" s="265">
        <f t="shared" si="330"/>
        <v>9.7188025407837504</v>
      </c>
      <c r="AX109" s="265">
        <f t="shared" si="330"/>
        <v>9.7188025407837504</v>
      </c>
      <c r="AY109" s="265">
        <f t="shared" si="330"/>
        <v>9.7188025407837504</v>
      </c>
      <c r="AZ109" s="265">
        <f t="shared" si="330"/>
        <v>9.7188025407837504</v>
      </c>
      <c r="BA109" s="265">
        <f t="shared" si="330"/>
        <v>9.7188025407837504</v>
      </c>
      <c r="BB109" s="265">
        <f t="shared" si="330"/>
        <v>10.298502360960908</v>
      </c>
      <c r="BC109" s="265">
        <f t="shared" si="330"/>
        <v>10.298502360960908</v>
      </c>
      <c r="BD109" s="265">
        <f t="shared" si="330"/>
        <v>10.298502360960908</v>
      </c>
      <c r="BE109" s="265">
        <f t="shared" si="330"/>
        <v>10.298502360960908</v>
      </c>
      <c r="BF109" s="265">
        <f t="shared" si="330"/>
        <v>10.298502360960908</v>
      </c>
      <c r="BG109" s="265">
        <f t="shared" si="330"/>
        <v>10.298502360960908</v>
      </c>
      <c r="BH109" s="265">
        <f t="shared" si="330"/>
        <v>10.298502360960908</v>
      </c>
      <c r="BI109" s="265">
        <f t="shared" si="330"/>
        <v>10.298502360960908</v>
      </c>
      <c r="BJ109" s="265">
        <f t="shared" si="330"/>
        <v>10.298502360960908</v>
      </c>
      <c r="BK109" s="265">
        <f t="shared" si="330"/>
        <v>10.298502360960908</v>
      </c>
      <c r="BL109" s="265">
        <f t="shared" si="330"/>
        <v>10.298502360960908</v>
      </c>
      <c r="BM109" s="265">
        <f t="shared" si="330"/>
        <v>10.298502360960908</v>
      </c>
      <c r="BN109" s="265">
        <f t="shared" si="330"/>
        <v>8.785880607953839</v>
      </c>
      <c r="BO109" s="269">
        <f t="shared" si="314"/>
        <v>5.1014790626828743</v>
      </c>
      <c r="BP109" s="232">
        <f t="shared" si="330"/>
        <v>8.785880607953839</v>
      </c>
      <c r="BQ109" s="232">
        <f t="shared" si="330"/>
        <v>8.785880607953839</v>
      </c>
      <c r="BR109" s="232">
        <f t="shared" si="330"/>
        <v>8.785880607953839</v>
      </c>
      <c r="BS109" s="232">
        <f t="shared" si="330"/>
        <v>8.785880607953839</v>
      </c>
      <c r="BT109" s="232">
        <f t="shared" si="330"/>
        <v>8.785880607953839</v>
      </c>
      <c r="BU109" s="232">
        <f t="shared" si="330"/>
        <v>8.785880607953839</v>
      </c>
      <c r="BV109" s="232">
        <f t="shared" si="330"/>
        <v>8.785880607953839</v>
      </c>
      <c r="BW109" s="232">
        <f t="shared" si="330"/>
        <v>8.785880607953839</v>
      </c>
      <c r="BX109" s="232">
        <f t="shared" ref="BX109:DA109" si="331">IFERROR(IF(BX$25-$C109&lt;0,0,VLOOKUP((ROUNDDOWN((BX$25-$C109)/365+1,0)),$C$8:$E$16,3,0))*$E105*$D$3,0)</f>
        <v>8.785880607953839</v>
      </c>
      <c r="BY109" s="232">
        <f t="shared" si="331"/>
        <v>8.785880607953839</v>
      </c>
      <c r="BZ109" s="232">
        <f t="shared" si="331"/>
        <v>5.9517925981988347</v>
      </c>
      <c r="CA109" s="232">
        <f t="shared" si="331"/>
        <v>5.9517925981988347</v>
      </c>
      <c r="CB109" s="232">
        <f t="shared" si="331"/>
        <v>5.9517925981988347</v>
      </c>
      <c r="CC109" s="232">
        <f t="shared" si="331"/>
        <v>5.9517925981988347</v>
      </c>
      <c r="CD109" s="232">
        <f t="shared" si="331"/>
        <v>5.9517925981988347</v>
      </c>
      <c r="CE109" s="232">
        <f t="shared" si="331"/>
        <v>5.9517925981988347</v>
      </c>
      <c r="CF109" s="232">
        <f t="shared" si="331"/>
        <v>5.9517925981988347</v>
      </c>
      <c r="CG109" s="232">
        <f t="shared" si="331"/>
        <v>5.9517925981988347</v>
      </c>
      <c r="CH109" s="232">
        <f t="shared" si="331"/>
        <v>5.9517925981988347</v>
      </c>
      <c r="CI109" s="232">
        <f t="shared" si="331"/>
        <v>5.9517925981988347</v>
      </c>
      <c r="CJ109" s="232">
        <f t="shared" si="331"/>
        <v>5.9517925981988347</v>
      </c>
      <c r="CK109" s="232">
        <f t="shared" si="331"/>
        <v>5.9517925981988347</v>
      </c>
      <c r="CL109" s="232">
        <f t="shared" si="331"/>
        <v>7.0893755786540149</v>
      </c>
      <c r="CM109" s="232">
        <f t="shared" si="331"/>
        <v>7.0893755786540149</v>
      </c>
      <c r="CN109" s="232">
        <f t="shared" si="331"/>
        <v>7.0893755786540149</v>
      </c>
      <c r="CO109" s="232">
        <f t="shared" si="331"/>
        <v>7.0893755786540149</v>
      </c>
      <c r="CP109" s="232">
        <f t="shared" si="331"/>
        <v>7.0893755786540149</v>
      </c>
      <c r="CQ109" s="232">
        <f t="shared" si="331"/>
        <v>7.0893755786540149</v>
      </c>
      <c r="CR109" s="232">
        <f t="shared" si="331"/>
        <v>7.0893755786540149</v>
      </c>
      <c r="CS109" s="232">
        <f t="shared" si="331"/>
        <v>7.0893755786540149</v>
      </c>
      <c r="CT109" s="232">
        <f t="shared" si="331"/>
        <v>7.0893755786540149</v>
      </c>
      <c r="CU109" s="232">
        <f t="shared" si="331"/>
        <v>7.0893755786540149</v>
      </c>
      <c r="CV109" s="232">
        <f t="shared" si="331"/>
        <v>7.0893755786540149</v>
      </c>
      <c r="CW109" s="232">
        <f t="shared" si="331"/>
        <v>7.0893755786540149</v>
      </c>
      <c r="CX109" s="232">
        <f t="shared" si="331"/>
        <v>6.5792812924407782</v>
      </c>
      <c r="CY109" s="232">
        <f t="shared" si="331"/>
        <v>6.5792812924407782</v>
      </c>
      <c r="CZ109" s="232">
        <f t="shared" si="331"/>
        <v>6.5792812924407782</v>
      </c>
      <c r="DA109" s="232">
        <f t="shared" si="331"/>
        <v>6.5792812924407782</v>
      </c>
      <c r="DD109" s="325">
        <v>0</v>
      </c>
      <c r="DE109" s="151">
        <v>0</v>
      </c>
      <c r="DF109" s="151">
        <v>0</v>
      </c>
      <c r="DG109" s="151">
        <v>0</v>
      </c>
      <c r="DH109" s="151">
        <v>0</v>
      </c>
      <c r="DI109" s="151">
        <v>0</v>
      </c>
      <c r="DJ109" s="151">
        <v>0</v>
      </c>
      <c r="DK109" s="151">
        <v>0</v>
      </c>
      <c r="DL109" s="151">
        <v>0</v>
      </c>
      <c r="DM109" s="151">
        <v>0</v>
      </c>
      <c r="DN109" s="151">
        <v>0</v>
      </c>
      <c r="DO109" s="151">
        <v>0</v>
      </c>
      <c r="DP109" s="151">
        <v>0</v>
      </c>
      <c r="DQ109" s="151">
        <v>0</v>
      </c>
      <c r="DR109" s="151">
        <v>0</v>
      </c>
      <c r="DS109" s="151">
        <v>0</v>
      </c>
      <c r="DT109" s="151">
        <v>0</v>
      </c>
      <c r="DU109" s="151">
        <v>0</v>
      </c>
      <c r="DV109" s="151">
        <v>0</v>
      </c>
      <c r="DW109" s="151">
        <v>0</v>
      </c>
      <c r="DX109" s="151">
        <v>0</v>
      </c>
      <c r="DY109" s="151">
        <v>0</v>
      </c>
      <c r="DZ109" s="151">
        <v>0</v>
      </c>
      <c r="EA109" s="151">
        <v>0</v>
      </c>
      <c r="EB109" s="151">
        <v>0</v>
      </c>
      <c r="EC109" s="151">
        <v>0</v>
      </c>
      <c r="ED109" s="151">
        <v>0</v>
      </c>
      <c r="EE109" s="151">
        <v>0</v>
      </c>
      <c r="EF109" s="151">
        <v>0</v>
      </c>
      <c r="EG109" s="151">
        <v>0</v>
      </c>
      <c r="EH109" s="151">
        <v>0</v>
      </c>
      <c r="EI109" s="151">
        <v>0</v>
      </c>
      <c r="EJ109" s="151">
        <v>0</v>
      </c>
      <c r="EK109" s="151">
        <v>0</v>
      </c>
      <c r="EL109" s="151">
        <v>0</v>
      </c>
      <c r="EM109" s="151">
        <v>344.57956626506024</v>
      </c>
      <c r="EN109" s="326">
        <v>200.07845783132532</v>
      </c>
      <c r="EO109" s="325">
        <f t="shared" si="269"/>
        <v>155.3801886</v>
      </c>
      <c r="EP109" s="151">
        <f t="shared" ref="EP109:FU109" si="332">IFERROR(IF(EP$25-$C109&lt;0,0,VLOOKUP((ROUNDDOWN((EP$25-$C109)/365+1,0)),$C$8:$E$16,3,0))*$E105*$D$20,0)</f>
        <v>370.52198820000001</v>
      </c>
      <c r="EQ109" s="151">
        <f t="shared" si="332"/>
        <v>370.52198820000001</v>
      </c>
      <c r="ER109" s="151">
        <f t="shared" si="332"/>
        <v>370.52198820000001</v>
      </c>
      <c r="ES109" s="151">
        <f t="shared" si="332"/>
        <v>370.52198820000001</v>
      </c>
      <c r="ET109" s="151">
        <f t="shared" si="332"/>
        <v>370.52198820000001</v>
      </c>
      <c r="EU109" s="151">
        <f t="shared" si="332"/>
        <v>370.52198820000001</v>
      </c>
      <c r="EV109" s="151">
        <f t="shared" si="332"/>
        <v>370.52198820000001</v>
      </c>
      <c r="EW109" s="151">
        <f t="shared" si="332"/>
        <v>370.52198820000001</v>
      </c>
      <c r="EX109" s="151">
        <f t="shared" si="332"/>
        <v>370.52198820000001</v>
      </c>
      <c r="EY109" s="151">
        <f t="shared" si="332"/>
        <v>370.52198820000001</v>
      </c>
      <c r="EZ109" s="151">
        <f t="shared" si="332"/>
        <v>392.62260492000001</v>
      </c>
      <c r="FA109" s="151">
        <f t="shared" si="332"/>
        <v>392.62260492000001</v>
      </c>
      <c r="FB109" s="151">
        <f t="shared" si="332"/>
        <v>392.62260492000001</v>
      </c>
      <c r="FC109" s="151">
        <f t="shared" si="332"/>
        <v>392.62260492000001</v>
      </c>
      <c r="FD109" s="151">
        <f t="shared" si="332"/>
        <v>392.62260492000001</v>
      </c>
      <c r="FE109" s="151">
        <f t="shared" si="332"/>
        <v>392.62260492000001</v>
      </c>
      <c r="FF109" s="151">
        <f t="shared" si="332"/>
        <v>392.62260492000001</v>
      </c>
      <c r="FG109" s="151">
        <f t="shared" si="332"/>
        <v>392.62260492000001</v>
      </c>
      <c r="FH109" s="151">
        <f t="shared" si="332"/>
        <v>392.62260492000001</v>
      </c>
      <c r="FI109" s="151">
        <f t="shared" si="332"/>
        <v>392.62260492000001</v>
      </c>
      <c r="FJ109" s="151">
        <f t="shared" si="332"/>
        <v>392.62260492000001</v>
      </c>
      <c r="FK109" s="151">
        <f t="shared" si="332"/>
        <v>392.62260492000001</v>
      </c>
      <c r="FL109" s="151">
        <f t="shared" si="332"/>
        <v>334.95504588</v>
      </c>
      <c r="FM109" s="210">
        <f t="shared" si="332"/>
        <v>334.95504588</v>
      </c>
      <c r="FN109" s="151">
        <f t="shared" si="332"/>
        <v>334.95504588</v>
      </c>
      <c r="FO109" s="151">
        <f t="shared" si="332"/>
        <v>334.95504588</v>
      </c>
      <c r="FP109" s="151">
        <f t="shared" si="332"/>
        <v>334.95504588</v>
      </c>
      <c r="FQ109" s="151">
        <f t="shared" si="332"/>
        <v>334.95504588</v>
      </c>
      <c r="FR109" s="151">
        <f t="shared" si="332"/>
        <v>334.95504588</v>
      </c>
      <c r="FS109" s="151">
        <f t="shared" si="332"/>
        <v>334.95504588</v>
      </c>
      <c r="FT109" s="151">
        <f t="shared" si="332"/>
        <v>334.95504588</v>
      </c>
      <c r="FU109" s="151">
        <f t="shared" si="332"/>
        <v>334.95504588</v>
      </c>
      <c r="FV109" s="151">
        <f t="shared" ref="FV109:GY109" si="333">IFERROR(IF(FV$25-$C109&lt;0,0,VLOOKUP((ROUNDDOWN((FV$25-$C109)/365+1,0)),$C$8:$E$16,3,0))*$E105*$D$20,0)</f>
        <v>334.95504588</v>
      </c>
      <c r="FW109" s="151">
        <f t="shared" si="333"/>
        <v>334.95504588</v>
      </c>
      <c r="FX109" s="151">
        <f t="shared" si="333"/>
        <v>226.90758635999998</v>
      </c>
      <c r="FY109" s="151">
        <f t="shared" si="333"/>
        <v>226.90758635999998</v>
      </c>
      <c r="FZ109" s="151">
        <f t="shared" si="333"/>
        <v>226.90758635999998</v>
      </c>
      <c r="GA109" s="151">
        <f t="shared" si="333"/>
        <v>226.90758635999998</v>
      </c>
      <c r="GB109" s="151">
        <f t="shared" si="333"/>
        <v>226.90758635999998</v>
      </c>
      <c r="GC109" s="151">
        <f t="shared" si="333"/>
        <v>226.90758635999998</v>
      </c>
      <c r="GD109" s="151">
        <f t="shared" si="333"/>
        <v>226.90758635999998</v>
      </c>
      <c r="GE109" s="151">
        <f t="shared" si="333"/>
        <v>226.90758635999998</v>
      </c>
      <c r="GF109" s="151">
        <f t="shared" si="333"/>
        <v>226.90758635999998</v>
      </c>
      <c r="GG109" s="151">
        <f t="shared" si="333"/>
        <v>226.90758635999998</v>
      </c>
      <c r="GH109" s="151">
        <f t="shared" si="333"/>
        <v>226.90758635999998</v>
      </c>
      <c r="GI109" s="151">
        <f t="shared" si="333"/>
        <v>226.90758635999998</v>
      </c>
      <c r="GJ109" s="151">
        <f t="shared" si="333"/>
        <v>270.27707616000004</v>
      </c>
      <c r="GK109" s="151">
        <f t="shared" si="333"/>
        <v>270.27707616000004</v>
      </c>
      <c r="GL109" s="307">
        <f t="shared" si="333"/>
        <v>270.27707616000004</v>
      </c>
      <c r="GM109" s="151">
        <f t="shared" si="333"/>
        <v>270.27707616000004</v>
      </c>
      <c r="GN109" s="151">
        <f t="shared" si="333"/>
        <v>270.27707616000004</v>
      </c>
      <c r="GO109" s="151">
        <f t="shared" si="333"/>
        <v>270.27707616000004</v>
      </c>
      <c r="GP109" s="151">
        <f t="shared" si="333"/>
        <v>270.27707616000004</v>
      </c>
      <c r="GQ109" s="151">
        <f t="shared" si="333"/>
        <v>270.27707616000004</v>
      </c>
      <c r="GR109" s="151">
        <f t="shared" si="333"/>
        <v>270.27707616000004</v>
      </c>
      <c r="GS109" s="151">
        <f t="shared" si="333"/>
        <v>270.27707616000004</v>
      </c>
      <c r="GT109" s="151">
        <f t="shared" si="333"/>
        <v>270.27707616000004</v>
      </c>
      <c r="GU109" s="151">
        <f t="shared" si="333"/>
        <v>270.27707616000004</v>
      </c>
      <c r="GV109" s="151">
        <f t="shared" si="333"/>
        <v>250.83011772</v>
      </c>
      <c r="GW109" s="151">
        <f t="shared" si="333"/>
        <v>250.83011772</v>
      </c>
      <c r="GX109" s="151">
        <f t="shared" si="333"/>
        <v>250.83011772</v>
      </c>
      <c r="GY109" s="151">
        <f t="shared" si="333"/>
        <v>250.83011772</v>
      </c>
    </row>
    <row r="110" spans="1:207" s="54" customFormat="1" x14ac:dyDescent="0.25">
      <c r="A110" s="274">
        <v>43435</v>
      </c>
      <c r="B110" s="275">
        <f>A110+17</f>
        <v>43452</v>
      </c>
      <c r="C110" s="253">
        <v>43435</v>
      </c>
      <c r="D110" s="253">
        <f>C111-1</f>
        <v>43465</v>
      </c>
      <c r="E110" s="255">
        <f>3942+4361</f>
        <v>8303</v>
      </c>
      <c r="F110" s="151">
        <v>0</v>
      </c>
      <c r="G110" s="151">
        <v>0</v>
      </c>
      <c r="H110" s="151">
        <v>0</v>
      </c>
      <c r="I110" s="151">
        <v>0</v>
      </c>
      <c r="J110" s="151">
        <v>0</v>
      </c>
      <c r="K110" s="151">
        <v>0</v>
      </c>
      <c r="L110" s="151">
        <v>0</v>
      </c>
      <c r="M110" s="151">
        <v>0</v>
      </c>
      <c r="N110" s="151">
        <v>0</v>
      </c>
      <c r="O110" s="151">
        <v>0</v>
      </c>
      <c r="P110" s="151">
        <v>0</v>
      </c>
      <c r="Q110" s="151">
        <v>0</v>
      </c>
      <c r="R110" s="151">
        <v>0</v>
      </c>
      <c r="S110" s="151">
        <v>0</v>
      </c>
      <c r="T110" s="151">
        <v>0</v>
      </c>
      <c r="U110" s="151">
        <v>0</v>
      </c>
      <c r="V110" s="151">
        <v>0</v>
      </c>
      <c r="W110" s="151">
        <v>0</v>
      </c>
      <c r="X110" s="151">
        <v>0</v>
      </c>
      <c r="Y110" s="151">
        <v>0</v>
      </c>
      <c r="Z110" s="151">
        <v>0</v>
      </c>
      <c r="AA110" s="151">
        <v>0</v>
      </c>
      <c r="AB110" s="151">
        <v>0</v>
      </c>
      <c r="AC110" s="151">
        <v>0</v>
      </c>
      <c r="AD110" s="151">
        <v>0</v>
      </c>
      <c r="AE110" s="151">
        <v>0</v>
      </c>
      <c r="AF110" s="151">
        <v>0</v>
      </c>
      <c r="AG110" s="151">
        <v>0</v>
      </c>
      <c r="AH110" s="151">
        <v>0</v>
      </c>
      <c r="AI110" s="151">
        <v>0</v>
      </c>
      <c r="AJ110" s="151">
        <v>0</v>
      </c>
      <c r="AK110" s="151">
        <v>0</v>
      </c>
      <c r="AL110" s="151">
        <v>0</v>
      </c>
      <c r="AM110" s="151">
        <v>0</v>
      </c>
      <c r="AN110" s="151">
        <v>0</v>
      </c>
      <c r="AO110" s="210">
        <v>0</v>
      </c>
      <c r="AP110" s="210">
        <v>37.007818428117496</v>
      </c>
      <c r="AQ110" s="270">
        <f t="shared" si="266"/>
        <v>31.007126524498414</v>
      </c>
      <c r="AR110" s="266">
        <f t="shared" ref="AR110:BW110" si="334">IFERROR(IF(AR$25-$C110&lt;0,0,VLOOKUP((ROUNDDOWN((AR$25-$C110)/365+1,0)),$C$8:$E$16,3,0))*$E106*$D$3,0)</f>
        <v>73.940070943034669</v>
      </c>
      <c r="AS110" s="266">
        <f t="shared" si="334"/>
        <v>73.940070943034669</v>
      </c>
      <c r="AT110" s="266">
        <f t="shared" si="334"/>
        <v>73.940070943034669</v>
      </c>
      <c r="AU110" s="266">
        <f t="shared" si="334"/>
        <v>73.940070943034669</v>
      </c>
      <c r="AV110" s="266">
        <f t="shared" si="334"/>
        <v>73.940070943034669</v>
      </c>
      <c r="AW110" s="266">
        <f t="shared" si="334"/>
        <v>73.940070943034669</v>
      </c>
      <c r="AX110" s="266">
        <f t="shared" si="334"/>
        <v>73.940070943034669</v>
      </c>
      <c r="AY110" s="266">
        <f t="shared" si="334"/>
        <v>73.940070943034669</v>
      </c>
      <c r="AZ110" s="266">
        <f t="shared" si="334"/>
        <v>73.940070943034669</v>
      </c>
      <c r="BA110" s="266">
        <f t="shared" si="334"/>
        <v>73.940070943034669</v>
      </c>
      <c r="BB110" s="266">
        <f t="shared" si="334"/>
        <v>73.940070943034669</v>
      </c>
      <c r="BC110" s="266">
        <f t="shared" si="334"/>
        <v>78.350392651876305</v>
      </c>
      <c r="BD110" s="266">
        <f t="shared" si="334"/>
        <v>78.350392651876305</v>
      </c>
      <c r="BE110" s="266">
        <f t="shared" si="334"/>
        <v>78.350392651876305</v>
      </c>
      <c r="BF110" s="266">
        <f t="shared" si="334"/>
        <v>78.350392651876305</v>
      </c>
      <c r="BG110" s="266">
        <f t="shared" si="334"/>
        <v>78.350392651876305</v>
      </c>
      <c r="BH110" s="266">
        <f t="shared" si="334"/>
        <v>78.350392651876305</v>
      </c>
      <c r="BI110" s="266">
        <f t="shared" si="334"/>
        <v>78.350392651876305</v>
      </c>
      <c r="BJ110" s="266">
        <f t="shared" si="334"/>
        <v>78.350392651876305</v>
      </c>
      <c r="BK110" s="266">
        <f t="shared" si="334"/>
        <v>78.350392651876305</v>
      </c>
      <c r="BL110" s="266">
        <f t="shared" si="334"/>
        <v>78.350392651876305</v>
      </c>
      <c r="BM110" s="266">
        <f t="shared" si="334"/>
        <v>78.350392651876305</v>
      </c>
      <c r="BN110" s="266">
        <f t="shared" si="334"/>
        <v>78.350392651876305</v>
      </c>
      <c r="BO110" s="269">
        <f t="shared" si="314"/>
        <v>38.811748898723806</v>
      </c>
      <c r="BP110" s="258">
        <f t="shared" si="334"/>
        <v>66.842456436690995</v>
      </c>
      <c r="BQ110" s="258">
        <f t="shared" si="334"/>
        <v>66.842456436690995</v>
      </c>
      <c r="BR110" s="258">
        <f t="shared" si="334"/>
        <v>66.842456436690995</v>
      </c>
      <c r="BS110" s="258">
        <f t="shared" si="334"/>
        <v>66.842456436690995</v>
      </c>
      <c r="BT110" s="258">
        <f t="shared" si="334"/>
        <v>66.842456436690995</v>
      </c>
      <c r="BU110" s="258">
        <f t="shared" si="334"/>
        <v>66.842456436690995</v>
      </c>
      <c r="BV110" s="258">
        <f t="shared" si="334"/>
        <v>66.842456436690995</v>
      </c>
      <c r="BW110" s="258">
        <f t="shared" si="334"/>
        <v>66.842456436690995</v>
      </c>
      <c r="BX110" s="258">
        <f t="shared" ref="BX110:DA110" si="335">IFERROR(IF(BX$25-$C110&lt;0,0,VLOOKUP((ROUNDDOWN((BX$25-$C110)/365+1,0)),$C$8:$E$16,3,0))*$E106*$D$3,0)</f>
        <v>66.842456436690995</v>
      </c>
      <c r="BY110" s="258">
        <f t="shared" si="335"/>
        <v>66.842456436690995</v>
      </c>
      <c r="BZ110" s="258">
        <f t="shared" si="335"/>
        <v>66.842456436690995</v>
      </c>
      <c r="CA110" s="258">
        <f t="shared" si="335"/>
        <v>45.280883637909746</v>
      </c>
      <c r="CB110" s="258">
        <f t="shared" si="335"/>
        <v>45.280883637909746</v>
      </c>
      <c r="CC110" s="258">
        <f t="shared" si="335"/>
        <v>45.280883637909746</v>
      </c>
      <c r="CD110" s="258">
        <f t="shared" si="335"/>
        <v>45.280883637909746</v>
      </c>
      <c r="CE110" s="258">
        <f t="shared" si="335"/>
        <v>45.280883637909746</v>
      </c>
      <c r="CF110" s="258">
        <f t="shared" si="335"/>
        <v>45.280883637909746</v>
      </c>
      <c r="CG110" s="258">
        <f t="shared" si="335"/>
        <v>45.280883637909746</v>
      </c>
      <c r="CH110" s="258">
        <f t="shared" si="335"/>
        <v>45.280883637909746</v>
      </c>
      <c r="CI110" s="258">
        <f t="shared" si="335"/>
        <v>45.280883637909746</v>
      </c>
      <c r="CJ110" s="258">
        <f t="shared" si="335"/>
        <v>45.280883637909746</v>
      </c>
      <c r="CK110" s="258">
        <f t="shared" si="335"/>
        <v>45.280883637909746</v>
      </c>
      <c r="CL110" s="258">
        <f t="shared" si="335"/>
        <v>45.280883637909746</v>
      </c>
      <c r="CM110" s="258">
        <f t="shared" si="335"/>
        <v>53.935547206335507</v>
      </c>
      <c r="CN110" s="258">
        <f t="shared" si="335"/>
        <v>53.935547206335507</v>
      </c>
      <c r="CO110" s="258">
        <f t="shared" si="335"/>
        <v>53.935547206335507</v>
      </c>
      <c r="CP110" s="258">
        <f t="shared" si="335"/>
        <v>53.935547206335507</v>
      </c>
      <c r="CQ110" s="258">
        <f t="shared" si="335"/>
        <v>53.935547206335507</v>
      </c>
      <c r="CR110" s="258">
        <f t="shared" si="335"/>
        <v>53.935547206335507</v>
      </c>
      <c r="CS110" s="258">
        <f t="shared" si="335"/>
        <v>53.935547206335507</v>
      </c>
      <c r="CT110" s="258">
        <f t="shared" si="335"/>
        <v>53.935547206335507</v>
      </c>
      <c r="CU110" s="258">
        <f t="shared" si="335"/>
        <v>53.935547206335507</v>
      </c>
      <c r="CV110" s="258">
        <f t="shared" si="335"/>
        <v>53.935547206335507</v>
      </c>
      <c r="CW110" s="258">
        <f t="shared" si="335"/>
        <v>53.935547206335507</v>
      </c>
      <c r="CX110" s="258">
        <f t="shared" si="335"/>
        <v>53.935547206335507</v>
      </c>
      <c r="CY110" s="258">
        <f t="shared" si="335"/>
        <v>50.054780254648698</v>
      </c>
      <c r="CZ110" s="258">
        <f t="shared" si="335"/>
        <v>50.054780254648698</v>
      </c>
      <c r="DA110" s="258">
        <f t="shared" si="335"/>
        <v>50.054780254648698</v>
      </c>
      <c r="DB110" s="259"/>
      <c r="DC110" s="311"/>
      <c r="DD110" s="327">
        <v>0</v>
      </c>
      <c r="DE110" s="151">
        <v>0</v>
      </c>
      <c r="DF110" s="151">
        <v>0</v>
      </c>
      <c r="DG110" s="151">
        <v>0</v>
      </c>
      <c r="DH110" s="151">
        <v>0</v>
      </c>
      <c r="DI110" s="151">
        <v>0</v>
      </c>
      <c r="DJ110" s="151">
        <v>0</v>
      </c>
      <c r="DK110" s="151">
        <v>0</v>
      </c>
      <c r="DL110" s="151">
        <v>0</v>
      </c>
      <c r="DM110" s="151">
        <v>0</v>
      </c>
      <c r="DN110" s="151">
        <v>0</v>
      </c>
      <c r="DO110" s="151">
        <v>0</v>
      </c>
      <c r="DP110" s="151">
        <v>0</v>
      </c>
      <c r="DQ110" s="151">
        <v>0</v>
      </c>
      <c r="DR110" s="151">
        <v>0</v>
      </c>
      <c r="DS110" s="151">
        <v>0</v>
      </c>
      <c r="DT110" s="151">
        <v>0</v>
      </c>
      <c r="DU110" s="151">
        <v>0</v>
      </c>
      <c r="DV110" s="151">
        <v>0</v>
      </c>
      <c r="DW110" s="151">
        <v>0</v>
      </c>
      <c r="DX110" s="151">
        <v>0</v>
      </c>
      <c r="DY110" s="151">
        <v>0</v>
      </c>
      <c r="DZ110" s="151">
        <v>0</v>
      </c>
      <c r="EA110" s="151">
        <v>0</v>
      </c>
      <c r="EB110" s="151">
        <v>0</v>
      </c>
      <c r="EC110" s="151">
        <v>0</v>
      </c>
      <c r="ED110" s="151">
        <v>0</v>
      </c>
      <c r="EE110" s="151">
        <v>0</v>
      </c>
      <c r="EF110" s="151">
        <v>0</v>
      </c>
      <c r="EG110" s="151">
        <v>0</v>
      </c>
      <c r="EH110" s="151">
        <v>0</v>
      </c>
      <c r="EI110" s="151">
        <v>0</v>
      </c>
      <c r="EJ110" s="151">
        <v>0</v>
      </c>
      <c r="EK110" s="151">
        <v>0</v>
      </c>
      <c r="EL110" s="151">
        <v>0</v>
      </c>
      <c r="EM110" s="151">
        <v>0</v>
      </c>
      <c r="EN110" s="328">
        <v>1522.1849918383211</v>
      </c>
      <c r="EO110" s="329">
        <f t="shared" si="269"/>
        <v>1182.1232214580646</v>
      </c>
      <c r="EP110" s="151">
        <f t="shared" ref="EP110:FU110" si="336">IFERROR(IF(EP$25-$C110&lt;0,0,VLOOKUP((ROUNDDOWN((EP$25-$C110)/365+1,0)),$C$8:$E$16,3,0))*$E106*$D$20,0)</f>
        <v>2818.9092203999999</v>
      </c>
      <c r="EQ110" s="151">
        <f t="shared" si="336"/>
        <v>2818.9092203999999</v>
      </c>
      <c r="ER110" s="151">
        <f t="shared" si="336"/>
        <v>2818.9092203999999</v>
      </c>
      <c r="ES110" s="151">
        <f t="shared" si="336"/>
        <v>2818.9092203999999</v>
      </c>
      <c r="ET110" s="151">
        <f t="shared" si="336"/>
        <v>2818.9092203999999</v>
      </c>
      <c r="EU110" s="151">
        <f t="shared" si="336"/>
        <v>2818.9092203999999</v>
      </c>
      <c r="EV110" s="151">
        <f t="shared" si="336"/>
        <v>2818.9092203999999</v>
      </c>
      <c r="EW110" s="151">
        <f t="shared" si="336"/>
        <v>2818.9092203999999</v>
      </c>
      <c r="EX110" s="151">
        <f t="shared" si="336"/>
        <v>2818.9092203999999</v>
      </c>
      <c r="EY110" s="151">
        <f t="shared" si="336"/>
        <v>2818.9092203999999</v>
      </c>
      <c r="EZ110" s="151">
        <f t="shared" si="336"/>
        <v>2818.9092203999999</v>
      </c>
      <c r="FA110" s="151">
        <f t="shared" si="336"/>
        <v>2987.0493962400001</v>
      </c>
      <c r="FB110" s="151">
        <f t="shared" si="336"/>
        <v>2987.0493962400001</v>
      </c>
      <c r="FC110" s="151">
        <f t="shared" si="336"/>
        <v>2987.0493962400001</v>
      </c>
      <c r="FD110" s="151">
        <f t="shared" si="336"/>
        <v>2987.0493962400001</v>
      </c>
      <c r="FE110" s="151">
        <f t="shared" si="336"/>
        <v>2987.0493962400001</v>
      </c>
      <c r="FF110" s="151">
        <f t="shared" si="336"/>
        <v>2987.0493962400001</v>
      </c>
      <c r="FG110" s="151">
        <f t="shared" si="336"/>
        <v>2987.0493962400001</v>
      </c>
      <c r="FH110" s="151">
        <f t="shared" si="336"/>
        <v>2987.0493962400001</v>
      </c>
      <c r="FI110" s="151">
        <f t="shared" si="336"/>
        <v>2987.0493962400001</v>
      </c>
      <c r="FJ110" s="151">
        <f t="shared" si="336"/>
        <v>2987.0493962400001</v>
      </c>
      <c r="FK110" s="151">
        <f t="shared" si="336"/>
        <v>2987.0493962400001</v>
      </c>
      <c r="FL110" s="151">
        <f t="shared" si="336"/>
        <v>2987.0493962400001</v>
      </c>
      <c r="FM110" s="210">
        <f t="shared" si="336"/>
        <v>2548.3180413600003</v>
      </c>
      <c r="FN110" s="151">
        <f t="shared" si="336"/>
        <v>2548.3180413600003</v>
      </c>
      <c r="FO110" s="151">
        <f t="shared" si="336"/>
        <v>2548.3180413600003</v>
      </c>
      <c r="FP110" s="151">
        <f t="shared" si="336"/>
        <v>2548.3180413600003</v>
      </c>
      <c r="FQ110" s="151">
        <f t="shared" si="336"/>
        <v>2548.3180413600003</v>
      </c>
      <c r="FR110" s="151">
        <f t="shared" si="336"/>
        <v>2548.3180413600003</v>
      </c>
      <c r="FS110" s="151">
        <f t="shared" si="336"/>
        <v>2548.3180413600003</v>
      </c>
      <c r="FT110" s="151">
        <f t="shared" si="336"/>
        <v>2548.3180413600003</v>
      </c>
      <c r="FU110" s="151">
        <f t="shared" si="336"/>
        <v>2548.3180413600003</v>
      </c>
      <c r="FV110" s="151">
        <f t="shared" ref="FV110:GY110" si="337">IFERROR(IF(FV$25-$C110&lt;0,0,VLOOKUP((ROUNDDOWN((FV$25-$C110)/365+1,0)),$C$8:$E$16,3,0))*$E106*$D$20,0)</f>
        <v>2548.3180413600003</v>
      </c>
      <c r="FW110" s="151">
        <f t="shared" si="337"/>
        <v>2548.3180413600003</v>
      </c>
      <c r="FX110" s="151">
        <f t="shared" si="337"/>
        <v>2548.3180413600003</v>
      </c>
      <c r="FY110" s="151">
        <f t="shared" si="337"/>
        <v>1726.2994039199998</v>
      </c>
      <c r="FZ110" s="151">
        <f t="shared" si="337"/>
        <v>1726.2994039199998</v>
      </c>
      <c r="GA110" s="151">
        <f t="shared" si="337"/>
        <v>1726.2994039199998</v>
      </c>
      <c r="GB110" s="151">
        <f t="shared" si="337"/>
        <v>1726.2994039199998</v>
      </c>
      <c r="GC110" s="151">
        <f t="shared" si="337"/>
        <v>1726.2994039199998</v>
      </c>
      <c r="GD110" s="151">
        <f t="shared" si="337"/>
        <v>1726.2994039199998</v>
      </c>
      <c r="GE110" s="151">
        <f t="shared" si="337"/>
        <v>1726.2994039199998</v>
      </c>
      <c r="GF110" s="151">
        <f t="shared" si="337"/>
        <v>1726.2994039199998</v>
      </c>
      <c r="GG110" s="151">
        <f t="shared" si="337"/>
        <v>1726.2994039199998</v>
      </c>
      <c r="GH110" s="151">
        <f t="shared" si="337"/>
        <v>1726.2994039199998</v>
      </c>
      <c r="GI110" s="151">
        <f t="shared" si="337"/>
        <v>1726.2994039199998</v>
      </c>
      <c r="GJ110" s="151">
        <f t="shared" si="337"/>
        <v>1726.2994039199998</v>
      </c>
      <c r="GK110" s="151">
        <f t="shared" si="337"/>
        <v>2056.2518995200003</v>
      </c>
      <c r="GL110" s="307">
        <f t="shared" si="337"/>
        <v>2056.2518995200003</v>
      </c>
      <c r="GM110" s="151">
        <f t="shared" si="337"/>
        <v>2056.2518995200003</v>
      </c>
      <c r="GN110" s="151">
        <f t="shared" si="337"/>
        <v>2056.2518995200003</v>
      </c>
      <c r="GO110" s="151">
        <f t="shared" si="337"/>
        <v>2056.2518995200003</v>
      </c>
      <c r="GP110" s="151">
        <f t="shared" si="337"/>
        <v>2056.2518995200003</v>
      </c>
      <c r="GQ110" s="151">
        <f t="shared" si="337"/>
        <v>2056.2518995200003</v>
      </c>
      <c r="GR110" s="151">
        <f t="shared" si="337"/>
        <v>2056.2518995200003</v>
      </c>
      <c r="GS110" s="151">
        <f t="shared" si="337"/>
        <v>2056.2518995200003</v>
      </c>
      <c r="GT110" s="151">
        <f t="shared" si="337"/>
        <v>2056.2518995200003</v>
      </c>
      <c r="GU110" s="151">
        <f t="shared" si="337"/>
        <v>2056.2518995200003</v>
      </c>
      <c r="GV110" s="151">
        <f t="shared" si="337"/>
        <v>2056.2518995200003</v>
      </c>
      <c r="GW110" s="151">
        <f t="shared" si="337"/>
        <v>1908.3005978399999</v>
      </c>
      <c r="GX110" s="151">
        <f t="shared" si="337"/>
        <v>1908.3005978399999</v>
      </c>
      <c r="GY110" s="151">
        <f t="shared" si="337"/>
        <v>1908.3005978399999</v>
      </c>
    </row>
    <row r="111" spans="1:207" x14ac:dyDescent="0.25">
      <c r="A111" s="274">
        <f>A110+18</f>
        <v>43453</v>
      </c>
      <c r="B111" s="276">
        <f>C111-1</f>
        <v>43465</v>
      </c>
      <c r="C111" s="144">
        <v>43466</v>
      </c>
      <c r="D111" s="203">
        <f>C112-1</f>
        <v>43496</v>
      </c>
      <c r="E111" s="213">
        <f>VLOOKUP(C111,'Sale_Actual&amp;forcast'!$B$4:$D$150,3,0)</f>
        <v>1239</v>
      </c>
      <c r="F111" s="208">
        <v>0</v>
      </c>
      <c r="G111" s="208">
        <v>0</v>
      </c>
      <c r="H111" s="208">
        <v>0</v>
      </c>
      <c r="I111" s="208">
        <v>0</v>
      </c>
      <c r="J111" s="208">
        <v>0</v>
      </c>
      <c r="K111" s="208">
        <v>0</v>
      </c>
      <c r="L111" s="208">
        <v>0</v>
      </c>
      <c r="M111" s="208">
        <v>0</v>
      </c>
      <c r="N111" s="208">
        <v>0</v>
      </c>
      <c r="O111" s="208">
        <v>0</v>
      </c>
      <c r="P111" s="208">
        <v>0</v>
      </c>
      <c r="Q111" s="208">
        <v>0</v>
      </c>
      <c r="R111" s="208">
        <v>0</v>
      </c>
      <c r="S111" s="208">
        <v>0</v>
      </c>
      <c r="T111" s="208">
        <v>0</v>
      </c>
      <c r="U111" s="208">
        <v>0</v>
      </c>
      <c r="V111" s="208">
        <v>0</v>
      </c>
      <c r="W111" s="208">
        <v>0</v>
      </c>
      <c r="X111" s="208">
        <v>0</v>
      </c>
      <c r="Y111" s="208">
        <v>0</v>
      </c>
      <c r="Z111" s="208">
        <v>0</v>
      </c>
      <c r="AA111" s="208">
        <v>0</v>
      </c>
      <c r="AB111" s="208">
        <v>0</v>
      </c>
      <c r="AC111" s="208">
        <v>0</v>
      </c>
      <c r="AD111" s="208">
        <v>0</v>
      </c>
      <c r="AE111" s="208">
        <v>0</v>
      </c>
      <c r="AF111" s="208">
        <v>0</v>
      </c>
      <c r="AG111" s="208">
        <v>0</v>
      </c>
      <c r="AH111" s="208">
        <v>0</v>
      </c>
      <c r="AI111" s="208">
        <v>0</v>
      </c>
      <c r="AJ111" s="208">
        <v>0</v>
      </c>
      <c r="AK111" s="208">
        <v>0</v>
      </c>
      <c r="AL111" s="208">
        <v>0</v>
      </c>
      <c r="AM111" s="208">
        <v>0</v>
      </c>
      <c r="AN111" s="208">
        <v>0</v>
      </c>
      <c r="AO111" s="214">
        <v>0</v>
      </c>
      <c r="AP111" s="214">
        <v>0</v>
      </c>
      <c r="AQ111" s="268">
        <f t="shared" si="266"/>
        <v>0</v>
      </c>
      <c r="AR111" s="265">
        <f t="shared" ref="AR111:BW111" si="338">IFERROR(IF(AR$25-$C111&lt;0,0,VLOOKUP((ROUNDDOWN((AR$25-$C111)/365+1,0)),$C$8:$E$16,3,0))*$E107*$D$3,0)</f>
        <v>114.3104814970595</v>
      </c>
      <c r="AS111" s="265">
        <f t="shared" si="338"/>
        <v>114.3104814970595</v>
      </c>
      <c r="AT111" s="265">
        <f t="shared" si="338"/>
        <v>114.3104814970595</v>
      </c>
      <c r="AU111" s="265">
        <f t="shared" si="338"/>
        <v>114.3104814970595</v>
      </c>
      <c r="AV111" s="265">
        <f t="shared" si="338"/>
        <v>114.3104814970595</v>
      </c>
      <c r="AW111" s="265">
        <f t="shared" si="338"/>
        <v>114.3104814970595</v>
      </c>
      <c r="AX111" s="265">
        <f t="shared" si="338"/>
        <v>114.3104814970595</v>
      </c>
      <c r="AY111" s="265">
        <f t="shared" si="338"/>
        <v>114.3104814970595</v>
      </c>
      <c r="AZ111" s="265">
        <f t="shared" si="338"/>
        <v>114.3104814970595</v>
      </c>
      <c r="BA111" s="265">
        <f t="shared" si="338"/>
        <v>114.3104814970595</v>
      </c>
      <c r="BB111" s="265">
        <f t="shared" si="338"/>
        <v>114.3104814970595</v>
      </c>
      <c r="BC111" s="265">
        <f t="shared" si="338"/>
        <v>114.3104814970595</v>
      </c>
      <c r="BD111" s="265">
        <f t="shared" si="338"/>
        <v>121.1287870743293</v>
      </c>
      <c r="BE111" s="265">
        <f t="shared" si="338"/>
        <v>121.1287870743293</v>
      </c>
      <c r="BF111" s="265">
        <f t="shared" si="338"/>
        <v>121.1287870743293</v>
      </c>
      <c r="BG111" s="265">
        <f t="shared" si="338"/>
        <v>121.1287870743293</v>
      </c>
      <c r="BH111" s="265">
        <f t="shared" si="338"/>
        <v>121.1287870743293</v>
      </c>
      <c r="BI111" s="265">
        <f t="shared" si="338"/>
        <v>121.1287870743293</v>
      </c>
      <c r="BJ111" s="265">
        <f t="shared" si="338"/>
        <v>121.1287870743293</v>
      </c>
      <c r="BK111" s="265">
        <f t="shared" si="338"/>
        <v>121.1287870743293</v>
      </c>
      <c r="BL111" s="265">
        <f t="shared" si="338"/>
        <v>121.1287870743293</v>
      </c>
      <c r="BM111" s="265">
        <f t="shared" si="338"/>
        <v>121.1287870743293</v>
      </c>
      <c r="BN111" s="265">
        <f t="shared" si="338"/>
        <v>121.1287870743293</v>
      </c>
      <c r="BO111" s="269">
        <f t="shared" si="314"/>
        <v>70.332844107675072</v>
      </c>
      <c r="BP111" s="232">
        <f t="shared" si="338"/>
        <v>103.33765280819156</v>
      </c>
      <c r="BQ111" s="232">
        <f t="shared" si="338"/>
        <v>103.33765280819156</v>
      </c>
      <c r="BR111" s="232">
        <f t="shared" si="338"/>
        <v>103.33765280819156</v>
      </c>
      <c r="BS111" s="232">
        <f t="shared" si="338"/>
        <v>103.33765280819156</v>
      </c>
      <c r="BT111" s="232">
        <f t="shared" si="338"/>
        <v>103.33765280819156</v>
      </c>
      <c r="BU111" s="232">
        <f t="shared" si="338"/>
        <v>103.33765280819156</v>
      </c>
      <c r="BV111" s="232">
        <f t="shared" si="338"/>
        <v>103.33765280819156</v>
      </c>
      <c r="BW111" s="232">
        <f t="shared" si="338"/>
        <v>103.33765280819156</v>
      </c>
      <c r="BX111" s="232">
        <f t="shared" ref="BX111:DA111" si="339">IFERROR(IF(BX$25-$C111&lt;0,0,VLOOKUP((ROUNDDOWN((BX$25-$C111)/365+1,0)),$C$8:$E$16,3,0))*$E107*$D$3,0)</f>
        <v>103.33765280819156</v>
      </c>
      <c r="BY111" s="232">
        <f t="shared" si="339"/>
        <v>103.33765280819156</v>
      </c>
      <c r="BZ111" s="232">
        <f t="shared" si="339"/>
        <v>103.33765280819156</v>
      </c>
      <c r="CA111" s="232">
        <f t="shared" si="339"/>
        <v>103.33765280819156</v>
      </c>
      <c r="CB111" s="232">
        <f t="shared" si="339"/>
        <v>70.003714430427976</v>
      </c>
      <c r="CC111" s="232">
        <f t="shared" si="339"/>
        <v>70.003714430427976</v>
      </c>
      <c r="CD111" s="232">
        <f t="shared" si="339"/>
        <v>70.003714430427976</v>
      </c>
      <c r="CE111" s="232">
        <f t="shared" si="339"/>
        <v>70.003714430427976</v>
      </c>
      <c r="CF111" s="232">
        <f t="shared" si="339"/>
        <v>70.003714430427976</v>
      </c>
      <c r="CG111" s="232">
        <f t="shared" si="339"/>
        <v>70.003714430427976</v>
      </c>
      <c r="CH111" s="232">
        <f t="shared" si="339"/>
        <v>70.003714430427976</v>
      </c>
      <c r="CI111" s="232">
        <f t="shared" si="339"/>
        <v>70.003714430427976</v>
      </c>
      <c r="CJ111" s="232">
        <f t="shared" si="339"/>
        <v>70.003714430427976</v>
      </c>
      <c r="CK111" s="232">
        <f t="shared" si="339"/>
        <v>70.003714430427976</v>
      </c>
      <c r="CL111" s="232">
        <f t="shared" si="339"/>
        <v>70.003714430427976</v>
      </c>
      <c r="CM111" s="232">
        <f t="shared" si="339"/>
        <v>70.003714430427976</v>
      </c>
      <c r="CN111" s="232">
        <f t="shared" si="339"/>
        <v>83.383722686898338</v>
      </c>
      <c r="CO111" s="232">
        <f t="shared" si="339"/>
        <v>83.383722686898338</v>
      </c>
      <c r="CP111" s="232">
        <f t="shared" si="339"/>
        <v>83.383722686898338</v>
      </c>
      <c r="CQ111" s="232">
        <f t="shared" si="339"/>
        <v>83.383722686898338</v>
      </c>
      <c r="CR111" s="232">
        <f t="shared" si="339"/>
        <v>83.383722686898338</v>
      </c>
      <c r="CS111" s="232">
        <f t="shared" si="339"/>
        <v>83.383722686898338</v>
      </c>
      <c r="CT111" s="232">
        <f t="shared" si="339"/>
        <v>83.383722686898338</v>
      </c>
      <c r="CU111" s="232">
        <f t="shared" si="339"/>
        <v>83.383722686898338</v>
      </c>
      <c r="CV111" s="232">
        <f t="shared" si="339"/>
        <v>83.383722686898338</v>
      </c>
      <c r="CW111" s="232">
        <f t="shared" si="339"/>
        <v>83.383722686898338</v>
      </c>
      <c r="CX111" s="232">
        <f t="shared" si="339"/>
        <v>83.383722686898338</v>
      </c>
      <c r="CY111" s="232">
        <f t="shared" si="339"/>
        <v>83.383722686898338</v>
      </c>
      <c r="CZ111" s="232">
        <f t="shared" si="339"/>
        <v>77.384102546325792</v>
      </c>
      <c r="DA111" s="232">
        <f t="shared" si="339"/>
        <v>77.384102546325792</v>
      </c>
      <c r="DD111" s="325">
        <v>0</v>
      </c>
      <c r="DE111" s="151">
        <v>0</v>
      </c>
      <c r="DF111" s="151">
        <v>0</v>
      </c>
      <c r="DG111" s="151">
        <v>0</v>
      </c>
      <c r="DH111" s="151">
        <v>0</v>
      </c>
      <c r="DI111" s="151">
        <v>0</v>
      </c>
      <c r="DJ111" s="151">
        <v>0</v>
      </c>
      <c r="DK111" s="151">
        <v>0</v>
      </c>
      <c r="DL111" s="151">
        <v>0</v>
      </c>
      <c r="DM111" s="151">
        <v>0</v>
      </c>
      <c r="DN111" s="151">
        <v>0</v>
      </c>
      <c r="DO111" s="151">
        <v>0</v>
      </c>
      <c r="DP111" s="151">
        <v>0</v>
      </c>
      <c r="DQ111" s="151">
        <v>0</v>
      </c>
      <c r="DR111" s="151">
        <v>0</v>
      </c>
      <c r="DS111" s="151">
        <v>0</v>
      </c>
      <c r="DT111" s="151">
        <v>0</v>
      </c>
      <c r="DU111" s="151">
        <v>0</v>
      </c>
      <c r="DV111" s="151">
        <v>0</v>
      </c>
      <c r="DW111" s="151">
        <v>0</v>
      </c>
      <c r="DX111" s="151">
        <v>0</v>
      </c>
      <c r="DY111" s="151">
        <v>0</v>
      </c>
      <c r="DZ111" s="151">
        <v>0</v>
      </c>
      <c r="EA111" s="151">
        <v>0</v>
      </c>
      <c r="EB111" s="151">
        <v>0</v>
      </c>
      <c r="EC111" s="151">
        <v>0</v>
      </c>
      <c r="ED111" s="151">
        <v>0</v>
      </c>
      <c r="EE111" s="151">
        <v>0</v>
      </c>
      <c r="EF111" s="151">
        <v>0</v>
      </c>
      <c r="EG111" s="151">
        <v>0</v>
      </c>
      <c r="EH111" s="151">
        <v>0</v>
      </c>
      <c r="EI111" s="151">
        <v>0</v>
      </c>
      <c r="EJ111" s="151">
        <v>0</v>
      </c>
      <c r="EK111" s="151">
        <v>0</v>
      </c>
      <c r="EL111" s="151">
        <v>0</v>
      </c>
      <c r="EM111" s="151">
        <v>0</v>
      </c>
      <c r="EN111" s="326">
        <v>0</v>
      </c>
      <c r="EO111" s="325">
        <f t="shared" si="269"/>
        <v>0</v>
      </c>
      <c r="EP111" s="151">
        <f t="shared" ref="EP111:FU111" si="340">IFERROR(IF(EP$25-$C111&lt;0,0,VLOOKUP((ROUNDDOWN((EP$25-$C111)/365+1,0)),$C$8:$E$16,3,0))*$E107*$D$20,0)</f>
        <v>4358.0005560000009</v>
      </c>
      <c r="EQ111" s="151">
        <f t="shared" si="340"/>
        <v>4358.0005560000009</v>
      </c>
      <c r="ER111" s="151">
        <f t="shared" si="340"/>
        <v>4358.0005560000009</v>
      </c>
      <c r="ES111" s="151">
        <f t="shared" si="340"/>
        <v>4358.0005560000009</v>
      </c>
      <c r="ET111" s="151">
        <f t="shared" si="340"/>
        <v>4358.0005560000009</v>
      </c>
      <c r="EU111" s="151">
        <f t="shared" si="340"/>
        <v>4358.0005560000009</v>
      </c>
      <c r="EV111" s="151">
        <f t="shared" si="340"/>
        <v>4358.0005560000009</v>
      </c>
      <c r="EW111" s="151">
        <f t="shared" si="340"/>
        <v>4358.0005560000009</v>
      </c>
      <c r="EX111" s="151">
        <f t="shared" si="340"/>
        <v>4358.0005560000009</v>
      </c>
      <c r="EY111" s="151">
        <f t="shared" si="340"/>
        <v>4358.0005560000009</v>
      </c>
      <c r="EZ111" s="151">
        <f t="shared" si="340"/>
        <v>4358.0005560000009</v>
      </c>
      <c r="FA111" s="151">
        <f t="shared" si="340"/>
        <v>4358.0005560000009</v>
      </c>
      <c r="FB111" s="151">
        <f t="shared" si="340"/>
        <v>4617.9432935999994</v>
      </c>
      <c r="FC111" s="151">
        <f t="shared" si="340"/>
        <v>4617.9432935999994</v>
      </c>
      <c r="FD111" s="151">
        <f t="shared" si="340"/>
        <v>4617.9432935999994</v>
      </c>
      <c r="FE111" s="151">
        <f t="shared" si="340"/>
        <v>4617.9432935999994</v>
      </c>
      <c r="FF111" s="151">
        <f t="shared" si="340"/>
        <v>4617.9432935999994</v>
      </c>
      <c r="FG111" s="151">
        <f t="shared" si="340"/>
        <v>4617.9432935999994</v>
      </c>
      <c r="FH111" s="151">
        <f t="shared" si="340"/>
        <v>4617.9432935999994</v>
      </c>
      <c r="FI111" s="151">
        <f t="shared" si="340"/>
        <v>4617.9432935999994</v>
      </c>
      <c r="FJ111" s="151">
        <f t="shared" si="340"/>
        <v>4617.9432935999994</v>
      </c>
      <c r="FK111" s="151">
        <f t="shared" si="340"/>
        <v>4617.9432935999994</v>
      </c>
      <c r="FL111" s="151">
        <f t="shared" si="340"/>
        <v>4617.9432935999994</v>
      </c>
      <c r="FM111" s="210">
        <f t="shared" si="340"/>
        <v>4617.9432935999994</v>
      </c>
      <c r="FN111" s="151">
        <f t="shared" si="340"/>
        <v>3939.6697703999998</v>
      </c>
      <c r="FO111" s="151">
        <f t="shared" si="340"/>
        <v>3939.6697703999998</v>
      </c>
      <c r="FP111" s="151">
        <f t="shared" si="340"/>
        <v>3939.6697703999998</v>
      </c>
      <c r="FQ111" s="151">
        <f t="shared" si="340"/>
        <v>3939.6697703999998</v>
      </c>
      <c r="FR111" s="151">
        <f t="shared" si="340"/>
        <v>3939.6697703999998</v>
      </c>
      <c r="FS111" s="151">
        <f t="shared" si="340"/>
        <v>3939.6697703999998</v>
      </c>
      <c r="FT111" s="151">
        <f t="shared" si="340"/>
        <v>3939.6697703999998</v>
      </c>
      <c r="FU111" s="151">
        <f t="shared" si="340"/>
        <v>3939.6697703999998</v>
      </c>
      <c r="FV111" s="151">
        <f t="shared" ref="FV111:GY111" si="341">IFERROR(IF(FV$25-$C111&lt;0,0,VLOOKUP((ROUNDDOWN((FV$25-$C111)/365+1,0)),$C$8:$E$16,3,0))*$E107*$D$20,0)</f>
        <v>3939.6697703999998</v>
      </c>
      <c r="FW111" s="151">
        <f t="shared" si="341"/>
        <v>3939.6697703999998</v>
      </c>
      <c r="FX111" s="151">
        <f t="shared" si="341"/>
        <v>3939.6697703999998</v>
      </c>
      <c r="FY111" s="151">
        <f t="shared" si="341"/>
        <v>3939.6697703999998</v>
      </c>
      <c r="FZ111" s="151">
        <f t="shared" si="341"/>
        <v>2668.8386087999997</v>
      </c>
      <c r="GA111" s="151">
        <f t="shared" si="341"/>
        <v>2668.8386087999997</v>
      </c>
      <c r="GB111" s="151">
        <f t="shared" si="341"/>
        <v>2668.8386087999997</v>
      </c>
      <c r="GC111" s="151">
        <f t="shared" si="341"/>
        <v>2668.8386087999997</v>
      </c>
      <c r="GD111" s="151">
        <f t="shared" si="341"/>
        <v>2668.8386087999997</v>
      </c>
      <c r="GE111" s="151">
        <f t="shared" si="341"/>
        <v>2668.8386087999997</v>
      </c>
      <c r="GF111" s="151">
        <f t="shared" si="341"/>
        <v>2668.8386087999997</v>
      </c>
      <c r="GG111" s="151">
        <f t="shared" si="341"/>
        <v>2668.8386087999997</v>
      </c>
      <c r="GH111" s="151">
        <f t="shared" si="341"/>
        <v>2668.8386087999997</v>
      </c>
      <c r="GI111" s="151">
        <f t="shared" si="341"/>
        <v>2668.8386087999997</v>
      </c>
      <c r="GJ111" s="151">
        <f t="shared" si="341"/>
        <v>2668.8386087999997</v>
      </c>
      <c r="GK111" s="151">
        <f t="shared" si="341"/>
        <v>2668.8386087999997</v>
      </c>
      <c r="GL111" s="307">
        <f t="shared" si="341"/>
        <v>3178.9412928000002</v>
      </c>
      <c r="GM111" s="151">
        <f t="shared" si="341"/>
        <v>3178.9412928000002</v>
      </c>
      <c r="GN111" s="151">
        <f t="shared" si="341"/>
        <v>3178.9412928000002</v>
      </c>
      <c r="GO111" s="151">
        <f t="shared" si="341"/>
        <v>3178.9412928000002</v>
      </c>
      <c r="GP111" s="151">
        <f t="shared" si="341"/>
        <v>3178.9412928000002</v>
      </c>
      <c r="GQ111" s="151">
        <f t="shared" si="341"/>
        <v>3178.9412928000002</v>
      </c>
      <c r="GR111" s="151">
        <f t="shared" si="341"/>
        <v>3178.9412928000002</v>
      </c>
      <c r="GS111" s="151">
        <f t="shared" si="341"/>
        <v>3178.9412928000002</v>
      </c>
      <c r="GT111" s="151">
        <f t="shared" si="341"/>
        <v>3178.9412928000002</v>
      </c>
      <c r="GU111" s="151">
        <f t="shared" si="341"/>
        <v>3178.9412928000002</v>
      </c>
      <c r="GV111" s="151">
        <f t="shared" si="341"/>
        <v>3178.9412928000002</v>
      </c>
      <c r="GW111" s="151">
        <f t="shared" si="341"/>
        <v>3178.9412928000002</v>
      </c>
      <c r="GX111" s="151">
        <f t="shared" si="341"/>
        <v>2950.2103176000001</v>
      </c>
      <c r="GY111" s="151">
        <f t="shared" si="341"/>
        <v>2950.2103176000001</v>
      </c>
    </row>
    <row r="112" spans="1:207" x14ac:dyDescent="0.25">
      <c r="C112" s="144">
        <v>43497</v>
      </c>
      <c r="D112" s="203">
        <f t="shared" ref="D112:D172" si="342">C113-1</f>
        <v>43524</v>
      </c>
      <c r="E112" s="213">
        <f>VLOOKUP(C112,'Sale_Actual&amp;forcast'!$B$4:$D$150,3,0)</f>
        <v>2394</v>
      </c>
      <c r="F112" s="208">
        <v>0</v>
      </c>
      <c r="G112" s="208">
        <v>0</v>
      </c>
      <c r="H112" s="208">
        <v>0</v>
      </c>
      <c r="I112" s="208">
        <v>0</v>
      </c>
      <c r="J112" s="208">
        <v>0</v>
      </c>
      <c r="K112" s="208">
        <v>0</v>
      </c>
      <c r="L112" s="208">
        <v>0</v>
      </c>
      <c r="M112" s="208">
        <v>0</v>
      </c>
      <c r="N112" s="208">
        <v>0</v>
      </c>
      <c r="O112" s="208">
        <v>0</v>
      </c>
      <c r="P112" s="208">
        <v>0</v>
      </c>
      <c r="Q112" s="208">
        <v>0</v>
      </c>
      <c r="R112" s="208">
        <v>0</v>
      </c>
      <c r="S112" s="208">
        <v>0</v>
      </c>
      <c r="T112" s="208">
        <v>0</v>
      </c>
      <c r="U112" s="208">
        <v>0</v>
      </c>
      <c r="V112" s="208">
        <v>0</v>
      </c>
      <c r="W112" s="208">
        <v>0</v>
      </c>
      <c r="X112" s="208">
        <v>0</v>
      </c>
      <c r="Y112" s="208">
        <v>0</v>
      </c>
      <c r="Z112" s="208">
        <v>0</v>
      </c>
      <c r="AA112" s="208">
        <v>0</v>
      </c>
      <c r="AB112" s="208">
        <v>0</v>
      </c>
      <c r="AC112" s="208">
        <v>0</v>
      </c>
      <c r="AD112" s="208">
        <v>0</v>
      </c>
      <c r="AE112" s="208">
        <v>0</v>
      </c>
      <c r="AF112" s="208">
        <v>0</v>
      </c>
      <c r="AG112" s="208">
        <v>0</v>
      </c>
      <c r="AH112" s="208">
        <v>0</v>
      </c>
      <c r="AI112" s="208">
        <v>0</v>
      </c>
      <c r="AJ112" s="208">
        <v>0</v>
      </c>
      <c r="AK112" s="208">
        <v>0</v>
      </c>
      <c r="AL112" s="208">
        <v>0</v>
      </c>
      <c r="AM112" s="208">
        <v>0</v>
      </c>
      <c r="AN112" s="208">
        <v>0</v>
      </c>
      <c r="AO112" s="214">
        <v>0</v>
      </c>
      <c r="AP112" s="214">
        <v>0</v>
      </c>
      <c r="AQ112" s="268">
        <f t="shared" si="266"/>
        <v>0</v>
      </c>
      <c r="AR112" s="265">
        <f t="shared" ref="AR112:BW112" si="343">IFERROR(IF(AR$25-$C112&lt;0,0,VLOOKUP((ROUNDDOWN((AR$25-$C112)/365+1,0)),$C$8:$E$16,3,0))*$E108*$D$3,0)</f>
        <v>0</v>
      </c>
      <c r="AS112" s="265">
        <f t="shared" si="343"/>
        <v>127.86374955641547</v>
      </c>
      <c r="AT112" s="265">
        <f t="shared" si="343"/>
        <v>127.86374955641547</v>
      </c>
      <c r="AU112" s="265">
        <f t="shared" si="343"/>
        <v>127.86374955641547</v>
      </c>
      <c r="AV112" s="265">
        <f t="shared" si="343"/>
        <v>127.86374955641547</v>
      </c>
      <c r="AW112" s="265">
        <f t="shared" si="343"/>
        <v>127.86374955641547</v>
      </c>
      <c r="AX112" s="265">
        <f t="shared" si="343"/>
        <v>127.86374955641547</v>
      </c>
      <c r="AY112" s="265">
        <f t="shared" si="343"/>
        <v>127.86374955641547</v>
      </c>
      <c r="AZ112" s="265">
        <f t="shared" si="343"/>
        <v>127.86374955641547</v>
      </c>
      <c r="BA112" s="265">
        <f t="shared" si="343"/>
        <v>127.86374955641547</v>
      </c>
      <c r="BB112" s="265">
        <f t="shared" si="343"/>
        <v>127.86374955641547</v>
      </c>
      <c r="BC112" s="265">
        <f t="shared" si="343"/>
        <v>127.86374955641547</v>
      </c>
      <c r="BD112" s="265">
        <f t="shared" si="343"/>
        <v>127.86374955641547</v>
      </c>
      <c r="BE112" s="265">
        <f t="shared" si="343"/>
        <v>135.49047026753036</v>
      </c>
      <c r="BF112" s="265">
        <f t="shared" si="343"/>
        <v>135.49047026753036</v>
      </c>
      <c r="BG112" s="265">
        <f t="shared" si="343"/>
        <v>135.49047026753036</v>
      </c>
      <c r="BH112" s="265">
        <f t="shared" si="343"/>
        <v>135.49047026753036</v>
      </c>
      <c r="BI112" s="265">
        <f t="shared" si="343"/>
        <v>135.49047026753036</v>
      </c>
      <c r="BJ112" s="265">
        <f t="shared" si="343"/>
        <v>135.49047026753036</v>
      </c>
      <c r="BK112" s="265">
        <f t="shared" si="343"/>
        <v>135.49047026753036</v>
      </c>
      <c r="BL112" s="265">
        <f t="shared" si="343"/>
        <v>135.49047026753036</v>
      </c>
      <c r="BM112" s="265">
        <f t="shared" si="343"/>
        <v>135.49047026753036</v>
      </c>
      <c r="BN112" s="265">
        <f t="shared" si="343"/>
        <v>135.49047026753036</v>
      </c>
      <c r="BO112" s="269">
        <f t="shared" si="314"/>
        <v>78.67188596179183</v>
      </c>
      <c r="BP112" s="232">
        <f t="shared" si="343"/>
        <v>135.49047026753036</v>
      </c>
      <c r="BQ112" s="232">
        <f t="shared" si="343"/>
        <v>115.58992303566068</v>
      </c>
      <c r="BR112" s="232">
        <f t="shared" si="343"/>
        <v>115.58992303566068</v>
      </c>
      <c r="BS112" s="232">
        <f t="shared" si="343"/>
        <v>115.58992303566068</v>
      </c>
      <c r="BT112" s="232">
        <f t="shared" si="343"/>
        <v>115.58992303566068</v>
      </c>
      <c r="BU112" s="232">
        <f t="shared" si="343"/>
        <v>115.58992303566068</v>
      </c>
      <c r="BV112" s="232">
        <f t="shared" si="343"/>
        <v>115.58992303566068</v>
      </c>
      <c r="BW112" s="232">
        <f t="shared" si="343"/>
        <v>115.58992303566068</v>
      </c>
      <c r="BX112" s="232">
        <f t="shared" ref="BX112:DA112" si="344">IFERROR(IF(BX$25-$C112&lt;0,0,VLOOKUP((ROUNDDOWN((BX$25-$C112)/365+1,0)),$C$8:$E$16,3,0))*$E108*$D$3,0)</f>
        <v>115.58992303566068</v>
      </c>
      <c r="BY112" s="232">
        <f t="shared" si="344"/>
        <v>115.58992303566068</v>
      </c>
      <c r="BZ112" s="232">
        <f t="shared" si="344"/>
        <v>115.58992303566068</v>
      </c>
      <c r="CA112" s="232">
        <f t="shared" si="344"/>
        <v>115.58992303566068</v>
      </c>
      <c r="CB112" s="232">
        <f t="shared" si="344"/>
        <v>115.58992303566068</v>
      </c>
      <c r="CC112" s="232">
        <f t="shared" si="344"/>
        <v>78.303732892432308</v>
      </c>
      <c r="CD112" s="232">
        <f t="shared" si="344"/>
        <v>78.303732892432308</v>
      </c>
      <c r="CE112" s="232">
        <f t="shared" si="344"/>
        <v>78.303732892432308</v>
      </c>
      <c r="CF112" s="232">
        <f t="shared" si="344"/>
        <v>78.303732892432308</v>
      </c>
      <c r="CG112" s="232">
        <f t="shared" si="344"/>
        <v>78.303732892432308</v>
      </c>
      <c r="CH112" s="232">
        <f t="shared" si="344"/>
        <v>78.303732892432308</v>
      </c>
      <c r="CI112" s="232">
        <f t="shared" si="344"/>
        <v>78.303732892432308</v>
      </c>
      <c r="CJ112" s="232">
        <f t="shared" si="344"/>
        <v>78.303732892432308</v>
      </c>
      <c r="CK112" s="232">
        <f t="shared" si="344"/>
        <v>78.303732892432308</v>
      </c>
      <c r="CL112" s="232">
        <f t="shared" si="344"/>
        <v>78.303732892432308</v>
      </c>
      <c r="CM112" s="232">
        <f t="shared" si="344"/>
        <v>78.303732892432308</v>
      </c>
      <c r="CN112" s="232">
        <f t="shared" si="344"/>
        <v>78.303732892432308</v>
      </c>
      <c r="CO112" s="232">
        <f t="shared" si="344"/>
        <v>93.270147191125517</v>
      </c>
      <c r="CP112" s="232">
        <f t="shared" si="344"/>
        <v>93.270147191125517</v>
      </c>
      <c r="CQ112" s="232">
        <f t="shared" si="344"/>
        <v>93.270147191125517</v>
      </c>
      <c r="CR112" s="232">
        <f t="shared" si="344"/>
        <v>93.270147191125517</v>
      </c>
      <c r="CS112" s="232">
        <f t="shared" si="344"/>
        <v>93.270147191125517</v>
      </c>
      <c r="CT112" s="232">
        <f t="shared" si="344"/>
        <v>93.270147191125517</v>
      </c>
      <c r="CU112" s="232">
        <f t="shared" si="344"/>
        <v>93.270147191125517</v>
      </c>
      <c r="CV112" s="232">
        <f t="shared" si="344"/>
        <v>93.270147191125517</v>
      </c>
      <c r="CW112" s="232">
        <f t="shared" si="344"/>
        <v>93.270147191125517</v>
      </c>
      <c r="CX112" s="232">
        <f t="shared" si="344"/>
        <v>93.270147191125517</v>
      </c>
      <c r="CY112" s="232">
        <f t="shared" si="344"/>
        <v>93.270147191125517</v>
      </c>
      <c r="CZ112" s="232">
        <f t="shared" si="344"/>
        <v>93.270147191125517</v>
      </c>
      <c r="DA112" s="232">
        <f t="shared" si="344"/>
        <v>86.559179683674955</v>
      </c>
      <c r="DD112" s="325">
        <v>0</v>
      </c>
      <c r="DE112" s="151">
        <v>0</v>
      </c>
      <c r="DF112" s="151">
        <v>0</v>
      </c>
      <c r="DG112" s="151">
        <v>0</v>
      </c>
      <c r="DH112" s="151">
        <v>0</v>
      </c>
      <c r="DI112" s="151">
        <v>0</v>
      </c>
      <c r="DJ112" s="151">
        <v>0</v>
      </c>
      <c r="DK112" s="151">
        <v>0</v>
      </c>
      <c r="DL112" s="151">
        <v>0</v>
      </c>
      <c r="DM112" s="151">
        <v>0</v>
      </c>
      <c r="DN112" s="151">
        <v>0</v>
      </c>
      <c r="DO112" s="151">
        <v>0</v>
      </c>
      <c r="DP112" s="151">
        <v>0</v>
      </c>
      <c r="DQ112" s="151">
        <v>0</v>
      </c>
      <c r="DR112" s="151">
        <v>0</v>
      </c>
      <c r="DS112" s="151">
        <v>0</v>
      </c>
      <c r="DT112" s="151">
        <v>0</v>
      </c>
      <c r="DU112" s="151">
        <v>0</v>
      </c>
      <c r="DV112" s="151">
        <v>0</v>
      </c>
      <c r="DW112" s="151">
        <v>0</v>
      </c>
      <c r="DX112" s="151">
        <v>0</v>
      </c>
      <c r="DY112" s="151">
        <v>0</v>
      </c>
      <c r="DZ112" s="151">
        <v>0</v>
      </c>
      <c r="EA112" s="151">
        <v>0</v>
      </c>
      <c r="EB112" s="151">
        <v>0</v>
      </c>
      <c r="EC112" s="151">
        <v>0</v>
      </c>
      <c r="ED112" s="151">
        <v>0</v>
      </c>
      <c r="EE112" s="151">
        <v>0</v>
      </c>
      <c r="EF112" s="151">
        <v>0</v>
      </c>
      <c r="EG112" s="151">
        <v>0</v>
      </c>
      <c r="EH112" s="151">
        <v>0</v>
      </c>
      <c r="EI112" s="151">
        <v>0</v>
      </c>
      <c r="EJ112" s="151">
        <v>0</v>
      </c>
      <c r="EK112" s="151">
        <v>0</v>
      </c>
      <c r="EL112" s="151">
        <v>0</v>
      </c>
      <c r="EM112" s="151">
        <v>0</v>
      </c>
      <c r="EN112" s="326">
        <v>0</v>
      </c>
      <c r="EO112" s="325">
        <f t="shared" si="269"/>
        <v>0</v>
      </c>
      <c r="EP112" s="151">
        <f t="shared" ref="EP112:FU112" si="345">IFERROR(IF(EP$25-$C112&lt;0,0,VLOOKUP((ROUNDDOWN((EP$25-$C112)/365+1,0)),$C$8:$E$16,3,0))*$E108*$D$20,0)</f>
        <v>0</v>
      </c>
      <c r="EQ112" s="151">
        <f t="shared" si="345"/>
        <v>4874.7086387999998</v>
      </c>
      <c r="ER112" s="151">
        <f t="shared" si="345"/>
        <v>4874.7086387999998</v>
      </c>
      <c r="ES112" s="151">
        <f t="shared" si="345"/>
        <v>4874.7086387999998</v>
      </c>
      <c r="ET112" s="151">
        <f t="shared" si="345"/>
        <v>4874.7086387999998</v>
      </c>
      <c r="EU112" s="151">
        <f t="shared" si="345"/>
        <v>4874.7086387999998</v>
      </c>
      <c r="EV112" s="151">
        <f t="shared" si="345"/>
        <v>4874.7086387999998</v>
      </c>
      <c r="EW112" s="151">
        <f t="shared" si="345"/>
        <v>4874.7086387999998</v>
      </c>
      <c r="EX112" s="151">
        <f t="shared" si="345"/>
        <v>4874.7086387999998</v>
      </c>
      <c r="EY112" s="151">
        <f t="shared" si="345"/>
        <v>4874.7086387999998</v>
      </c>
      <c r="EZ112" s="151">
        <f t="shared" si="345"/>
        <v>4874.7086387999998</v>
      </c>
      <c r="FA112" s="151">
        <f t="shared" si="345"/>
        <v>4874.7086387999998</v>
      </c>
      <c r="FB112" s="151">
        <f t="shared" si="345"/>
        <v>4874.7086387999998</v>
      </c>
      <c r="FC112" s="151">
        <f t="shared" si="345"/>
        <v>5165.4715912799993</v>
      </c>
      <c r="FD112" s="151">
        <f t="shared" si="345"/>
        <v>5165.4715912799993</v>
      </c>
      <c r="FE112" s="151">
        <f t="shared" si="345"/>
        <v>5165.4715912799993</v>
      </c>
      <c r="FF112" s="151">
        <f t="shared" si="345"/>
        <v>5165.4715912799993</v>
      </c>
      <c r="FG112" s="151">
        <f t="shared" si="345"/>
        <v>5165.4715912799993</v>
      </c>
      <c r="FH112" s="151">
        <f t="shared" si="345"/>
        <v>5165.4715912799993</v>
      </c>
      <c r="FI112" s="151">
        <f t="shared" si="345"/>
        <v>5165.4715912799993</v>
      </c>
      <c r="FJ112" s="151">
        <f t="shared" si="345"/>
        <v>5165.4715912799993</v>
      </c>
      <c r="FK112" s="151">
        <f t="shared" si="345"/>
        <v>5165.4715912799993</v>
      </c>
      <c r="FL112" s="151">
        <f t="shared" si="345"/>
        <v>5165.4715912799993</v>
      </c>
      <c r="FM112" s="210">
        <f t="shared" si="345"/>
        <v>5165.4715912799993</v>
      </c>
      <c r="FN112" s="151">
        <f t="shared" si="345"/>
        <v>5165.4715912799993</v>
      </c>
      <c r="FO112" s="151">
        <f t="shared" si="345"/>
        <v>4406.7782959199994</v>
      </c>
      <c r="FP112" s="151">
        <f t="shared" si="345"/>
        <v>4406.7782959199994</v>
      </c>
      <c r="FQ112" s="151">
        <f t="shared" si="345"/>
        <v>4406.7782959199994</v>
      </c>
      <c r="FR112" s="151">
        <f t="shared" si="345"/>
        <v>4406.7782959199994</v>
      </c>
      <c r="FS112" s="151">
        <f t="shared" si="345"/>
        <v>4406.7782959199994</v>
      </c>
      <c r="FT112" s="151">
        <f t="shared" si="345"/>
        <v>4406.7782959199994</v>
      </c>
      <c r="FU112" s="151">
        <f t="shared" si="345"/>
        <v>4406.7782959199994</v>
      </c>
      <c r="FV112" s="151">
        <f t="shared" ref="FV112:GY112" si="346">IFERROR(IF(FV$25-$C112&lt;0,0,VLOOKUP((ROUNDDOWN((FV$25-$C112)/365+1,0)),$C$8:$E$16,3,0))*$E108*$D$20,0)</f>
        <v>4406.7782959199994</v>
      </c>
      <c r="FW112" s="151">
        <f t="shared" si="346"/>
        <v>4406.7782959199994</v>
      </c>
      <c r="FX112" s="151">
        <f t="shared" si="346"/>
        <v>4406.7782959199994</v>
      </c>
      <c r="FY112" s="151">
        <f t="shared" si="346"/>
        <v>4406.7782959199994</v>
      </c>
      <c r="FZ112" s="151">
        <f t="shared" si="346"/>
        <v>4406.7782959199994</v>
      </c>
      <c r="GA112" s="151">
        <f t="shared" si="346"/>
        <v>2985.2705282399997</v>
      </c>
      <c r="GB112" s="151">
        <f t="shared" si="346"/>
        <v>2985.2705282399997</v>
      </c>
      <c r="GC112" s="151">
        <f t="shared" si="346"/>
        <v>2985.2705282399997</v>
      </c>
      <c r="GD112" s="151">
        <f t="shared" si="346"/>
        <v>2985.2705282399997</v>
      </c>
      <c r="GE112" s="151">
        <f t="shared" si="346"/>
        <v>2985.2705282399997</v>
      </c>
      <c r="GF112" s="151">
        <f t="shared" si="346"/>
        <v>2985.2705282399997</v>
      </c>
      <c r="GG112" s="151">
        <f t="shared" si="346"/>
        <v>2985.2705282399997</v>
      </c>
      <c r="GH112" s="151">
        <f t="shared" si="346"/>
        <v>2985.2705282399997</v>
      </c>
      <c r="GI112" s="151">
        <f t="shared" si="346"/>
        <v>2985.2705282399997</v>
      </c>
      <c r="GJ112" s="151">
        <f t="shared" si="346"/>
        <v>2985.2705282399997</v>
      </c>
      <c r="GK112" s="151">
        <f t="shared" si="346"/>
        <v>2985.2705282399997</v>
      </c>
      <c r="GL112" s="307">
        <f t="shared" si="346"/>
        <v>2985.2705282399997</v>
      </c>
      <c r="GM112" s="151">
        <f t="shared" si="346"/>
        <v>3555.8537414400002</v>
      </c>
      <c r="GN112" s="151">
        <f t="shared" si="346"/>
        <v>3555.8537414400002</v>
      </c>
      <c r="GO112" s="151">
        <f t="shared" si="346"/>
        <v>3555.8537414400002</v>
      </c>
      <c r="GP112" s="151">
        <f t="shared" si="346"/>
        <v>3555.8537414400002</v>
      </c>
      <c r="GQ112" s="151">
        <f t="shared" si="346"/>
        <v>3555.8537414400002</v>
      </c>
      <c r="GR112" s="151">
        <f t="shared" si="346"/>
        <v>3555.8537414400002</v>
      </c>
      <c r="GS112" s="151">
        <f t="shared" si="346"/>
        <v>3555.8537414400002</v>
      </c>
      <c r="GT112" s="151">
        <f t="shared" si="346"/>
        <v>3555.8537414400002</v>
      </c>
      <c r="GU112" s="151">
        <f t="shared" si="346"/>
        <v>3555.8537414400002</v>
      </c>
      <c r="GV112" s="151">
        <f t="shared" si="346"/>
        <v>3555.8537414400002</v>
      </c>
      <c r="GW112" s="151">
        <f t="shared" si="346"/>
        <v>3555.8537414400002</v>
      </c>
      <c r="GX112" s="151">
        <f t="shared" si="346"/>
        <v>3555.8537414400002</v>
      </c>
      <c r="GY112" s="151">
        <f t="shared" si="346"/>
        <v>3300.0031864799998</v>
      </c>
    </row>
    <row r="113" spans="3:207" x14ac:dyDescent="0.25">
      <c r="C113" s="144">
        <v>43525</v>
      </c>
      <c r="D113" s="203">
        <f t="shared" si="342"/>
        <v>43555</v>
      </c>
      <c r="E113" s="213">
        <f>VLOOKUP(C113,'Sale_Actual&amp;forcast'!$B$4:$D$150,3,0)</f>
        <v>865</v>
      </c>
      <c r="F113" s="208">
        <v>0</v>
      </c>
      <c r="G113" s="208">
        <v>0</v>
      </c>
      <c r="H113" s="208">
        <v>0</v>
      </c>
      <c r="I113" s="208">
        <v>0</v>
      </c>
      <c r="J113" s="208">
        <v>0</v>
      </c>
      <c r="K113" s="208">
        <v>0</v>
      </c>
      <c r="L113" s="208">
        <v>0</v>
      </c>
      <c r="M113" s="208">
        <v>0</v>
      </c>
      <c r="N113" s="208">
        <v>0</v>
      </c>
      <c r="O113" s="208">
        <v>0</v>
      </c>
      <c r="P113" s="208">
        <v>0</v>
      </c>
      <c r="Q113" s="208">
        <v>0</v>
      </c>
      <c r="R113" s="208">
        <v>0</v>
      </c>
      <c r="S113" s="208">
        <v>0</v>
      </c>
      <c r="T113" s="208">
        <v>0</v>
      </c>
      <c r="U113" s="208">
        <v>0</v>
      </c>
      <c r="V113" s="208">
        <v>0</v>
      </c>
      <c r="W113" s="208">
        <v>0</v>
      </c>
      <c r="X113" s="208">
        <v>0</v>
      </c>
      <c r="Y113" s="208">
        <v>0</v>
      </c>
      <c r="Z113" s="208">
        <v>0</v>
      </c>
      <c r="AA113" s="208">
        <v>0</v>
      </c>
      <c r="AB113" s="208">
        <v>0</v>
      </c>
      <c r="AC113" s="208">
        <v>0</v>
      </c>
      <c r="AD113" s="208">
        <v>0</v>
      </c>
      <c r="AE113" s="208">
        <v>0</v>
      </c>
      <c r="AF113" s="208">
        <v>0</v>
      </c>
      <c r="AG113" s="208">
        <v>0</v>
      </c>
      <c r="AH113" s="208">
        <v>0</v>
      </c>
      <c r="AI113" s="208">
        <v>0</v>
      </c>
      <c r="AJ113" s="208">
        <v>0</v>
      </c>
      <c r="AK113" s="208">
        <v>0</v>
      </c>
      <c r="AL113" s="208">
        <v>0</v>
      </c>
      <c r="AM113" s="208">
        <v>0</v>
      </c>
      <c r="AN113" s="208">
        <v>0</v>
      </c>
      <c r="AO113" s="214">
        <v>0</v>
      </c>
      <c r="AP113" s="214">
        <v>0</v>
      </c>
      <c r="AQ113" s="268">
        <f t="shared" si="266"/>
        <v>0</v>
      </c>
      <c r="AR113" s="265">
        <f t="shared" ref="AR113:BW113" si="347">IFERROR(IF(AR$25-$C113&lt;0,0,VLOOKUP((ROUNDDOWN((AR$25-$C113)/365+1,0)),$C$8:$E$16,3,0))*$E109*$D$3,0)</f>
        <v>0</v>
      </c>
      <c r="AS113" s="265">
        <f t="shared" si="347"/>
        <v>0</v>
      </c>
      <c r="AT113" s="265">
        <f t="shared" si="347"/>
        <v>120.55656054932498</v>
      </c>
      <c r="AU113" s="265">
        <f t="shared" si="347"/>
        <v>120.55656054932498</v>
      </c>
      <c r="AV113" s="265">
        <f t="shared" si="347"/>
        <v>120.55656054932498</v>
      </c>
      <c r="AW113" s="265">
        <f t="shared" si="347"/>
        <v>120.55656054932498</v>
      </c>
      <c r="AX113" s="265">
        <f t="shared" si="347"/>
        <v>120.55656054932498</v>
      </c>
      <c r="AY113" s="265">
        <f t="shared" si="347"/>
        <v>120.55656054932498</v>
      </c>
      <c r="AZ113" s="265">
        <f t="shared" si="347"/>
        <v>120.55656054932498</v>
      </c>
      <c r="BA113" s="265">
        <f t="shared" si="347"/>
        <v>120.55656054932498</v>
      </c>
      <c r="BB113" s="265">
        <f t="shared" si="347"/>
        <v>120.55656054932498</v>
      </c>
      <c r="BC113" s="265">
        <f t="shared" si="347"/>
        <v>120.55656054932498</v>
      </c>
      <c r="BD113" s="265">
        <f t="shared" si="347"/>
        <v>120.55656054932498</v>
      </c>
      <c r="BE113" s="265">
        <f t="shared" si="347"/>
        <v>120.55656054932498</v>
      </c>
      <c r="BF113" s="265">
        <f t="shared" si="347"/>
        <v>127.7474275494878</v>
      </c>
      <c r="BG113" s="265">
        <f t="shared" si="347"/>
        <v>127.7474275494878</v>
      </c>
      <c r="BH113" s="265">
        <f t="shared" si="347"/>
        <v>127.7474275494878</v>
      </c>
      <c r="BI113" s="265">
        <f t="shared" si="347"/>
        <v>127.7474275494878</v>
      </c>
      <c r="BJ113" s="265">
        <f t="shared" si="347"/>
        <v>127.7474275494878</v>
      </c>
      <c r="BK113" s="265">
        <f t="shared" si="347"/>
        <v>127.7474275494878</v>
      </c>
      <c r="BL113" s="265">
        <f t="shared" si="347"/>
        <v>127.7474275494878</v>
      </c>
      <c r="BM113" s="265">
        <f t="shared" si="347"/>
        <v>127.7474275494878</v>
      </c>
      <c r="BN113" s="265">
        <f t="shared" si="347"/>
        <v>127.7474275494878</v>
      </c>
      <c r="BO113" s="269">
        <f t="shared" si="314"/>
        <v>74.175925673896131</v>
      </c>
      <c r="BP113" s="232">
        <f t="shared" si="347"/>
        <v>127.7474275494878</v>
      </c>
      <c r="BQ113" s="232">
        <f t="shared" si="347"/>
        <v>127.7474275494878</v>
      </c>
      <c r="BR113" s="232">
        <f t="shared" si="347"/>
        <v>108.98416168526363</v>
      </c>
      <c r="BS113" s="232">
        <f t="shared" si="347"/>
        <v>108.98416168526363</v>
      </c>
      <c r="BT113" s="232">
        <f t="shared" si="347"/>
        <v>108.98416168526363</v>
      </c>
      <c r="BU113" s="232">
        <f t="shared" si="347"/>
        <v>108.98416168526363</v>
      </c>
      <c r="BV113" s="232">
        <f t="shared" si="347"/>
        <v>108.98416168526363</v>
      </c>
      <c r="BW113" s="232">
        <f t="shared" si="347"/>
        <v>108.98416168526363</v>
      </c>
      <c r="BX113" s="232">
        <f t="shared" ref="BX113:DA113" si="348">IFERROR(IF(BX$25-$C113&lt;0,0,VLOOKUP((ROUNDDOWN((BX$25-$C113)/365+1,0)),$C$8:$E$16,3,0))*$E109*$D$3,0)</f>
        <v>108.98416168526363</v>
      </c>
      <c r="BY113" s="232">
        <f t="shared" si="348"/>
        <v>108.98416168526363</v>
      </c>
      <c r="BZ113" s="232">
        <f t="shared" si="348"/>
        <v>108.98416168526363</v>
      </c>
      <c r="CA113" s="232">
        <f t="shared" si="348"/>
        <v>108.98416168526363</v>
      </c>
      <c r="CB113" s="232">
        <f t="shared" si="348"/>
        <v>108.98416168526363</v>
      </c>
      <c r="CC113" s="232">
        <f t="shared" si="348"/>
        <v>108.98416168526363</v>
      </c>
      <c r="CD113" s="232">
        <f t="shared" si="348"/>
        <v>73.828811906689765</v>
      </c>
      <c r="CE113" s="232">
        <f t="shared" si="348"/>
        <v>73.828811906689765</v>
      </c>
      <c r="CF113" s="232">
        <f t="shared" si="348"/>
        <v>73.828811906689765</v>
      </c>
      <c r="CG113" s="232">
        <f t="shared" si="348"/>
        <v>73.828811906689765</v>
      </c>
      <c r="CH113" s="232">
        <f t="shared" si="348"/>
        <v>73.828811906689765</v>
      </c>
      <c r="CI113" s="232">
        <f t="shared" si="348"/>
        <v>73.828811906689765</v>
      </c>
      <c r="CJ113" s="232">
        <f t="shared" si="348"/>
        <v>73.828811906689765</v>
      </c>
      <c r="CK113" s="232">
        <f t="shared" si="348"/>
        <v>73.828811906689765</v>
      </c>
      <c r="CL113" s="232">
        <f t="shared" si="348"/>
        <v>73.828811906689765</v>
      </c>
      <c r="CM113" s="232">
        <f t="shared" si="348"/>
        <v>73.828811906689765</v>
      </c>
      <c r="CN113" s="232">
        <f t="shared" si="348"/>
        <v>73.828811906689765</v>
      </c>
      <c r="CO113" s="232">
        <f t="shared" si="348"/>
        <v>73.828811906689765</v>
      </c>
      <c r="CP113" s="232">
        <f t="shared" si="348"/>
        <v>87.939921880127585</v>
      </c>
      <c r="CQ113" s="232">
        <f t="shared" si="348"/>
        <v>87.939921880127585</v>
      </c>
      <c r="CR113" s="232">
        <f t="shared" si="348"/>
        <v>87.939921880127585</v>
      </c>
      <c r="CS113" s="232">
        <f t="shared" si="348"/>
        <v>87.939921880127585</v>
      </c>
      <c r="CT113" s="232">
        <f t="shared" si="348"/>
        <v>87.939921880127585</v>
      </c>
      <c r="CU113" s="232">
        <f t="shared" si="348"/>
        <v>87.939921880127585</v>
      </c>
      <c r="CV113" s="232">
        <f t="shared" si="348"/>
        <v>87.939921880127585</v>
      </c>
      <c r="CW113" s="232">
        <f t="shared" si="348"/>
        <v>87.939921880127585</v>
      </c>
      <c r="CX113" s="232">
        <f t="shared" si="348"/>
        <v>87.939921880127585</v>
      </c>
      <c r="CY113" s="232">
        <f t="shared" si="348"/>
        <v>87.939921880127585</v>
      </c>
      <c r="CZ113" s="232">
        <f t="shared" si="348"/>
        <v>87.939921880127585</v>
      </c>
      <c r="DA113" s="232">
        <f t="shared" si="348"/>
        <v>87.939921880127585</v>
      </c>
      <c r="DD113" s="325">
        <v>0</v>
      </c>
      <c r="DE113" s="151">
        <v>0</v>
      </c>
      <c r="DF113" s="151">
        <v>0</v>
      </c>
      <c r="DG113" s="151">
        <v>0</v>
      </c>
      <c r="DH113" s="151">
        <v>0</v>
      </c>
      <c r="DI113" s="151">
        <v>0</v>
      </c>
      <c r="DJ113" s="151">
        <v>0</v>
      </c>
      <c r="DK113" s="151">
        <v>0</v>
      </c>
      <c r="DL113" s="151">
        <v>0</v>
      </c>
      <c r="DM113" s="151">
        <v>0</v>
      </c>
      <c r="DN113" s="151">
        <v>0</v>
      </c>
      <c r="DO113" s="151">
        <v>0</v>
      </c>
      <c r="DP113" s="151">
        <v>0</v>
      </c>
      <c r="DQ113" s="151">
        <v>0</v>
      </c>
      <c r="DR113" s="151">
        <v>0</v>
      </c>
      <c r="DS113" s="151">
        <v>0</v>
      </c>
      <c r="DT113" s="151">
        <v>0</v>
      </c>
      <c r="DU113" s="151">
        <v>0</v>
      </c>
      <c r="DV113" s="151">
        <v>0</v>
      </c>
      <c r="DW113" s="151">
        <v>0</v>
      </c>
      <c r="DX113" s="151">
        <v>0</v>
      </c>
      <c r="DY113" s="151">
        <v>0</v>
      </c>
      <c r="DZ113" s="151">
        <v>0</v>
      </c>
      <c r="EA113" s="151">
        <v>0</v>
      </c>
      <c r="EB113" s="151">
        <v>0</v>
      </c>
      <c r="EC113" s="151">
        <v>0</v>
      </c>
      <c r="ED113" s="151">
        <v>0</v>
      </c>
      <c r="EE113" s="151">
        <v>0</v>
      </c>
      <c r="EF113" s="151">
        <v>0</v>
      </c>
      <c r="EG113" s="151">
        <v>0</v>
      </c>
      <c r="EH113" s="151">
        <v>0</v>
      </c>
      <c r="EI113" s="151">
        <v>0</v>
      </c>
      <c r="EJ113" s="151">
        <v>0</v>
      </c>
      <c r="EK113" s="151">
        <v>0</v>
      </c>
      <c r="EL113" s="151">
        <v>0</v>
      </c>
      <c r="EM113" s="151">
        <v>0</v>
      </c>
      <c r="EN113" s="326">
        <v>0</v>
      </c>
      <c r="EO113" s="325">
        <f t="shared" si="269"/>
        <v>0</v>
      </c>
      <c r="EP113" s="151">
        <f t="shared" ref="EP113:FU113" si="349">IFERROR(IF(EP$25-$C113&lt;0,0,VLOOKUP((ROUNDDOWN((EP$25-$C113)/365+1,0)),$C$8:$E$16,3,0))*$E109*$D$20,0)</f>
        <v>0</v>
      </c>
      <c r="EQ113" s="151">
        <f t="shared" si="349"/>
        <v>0</v>
      </c>
      <c r="ER113" s="151">
        <f t="shared" si="349"/>
        <v>4596.1275906000001</v>
      </c>
      <c r="ES113" s="151">
        <f t="shared" si="349"/>
        <v>4596.1275906000001</v>
      </c>
      <c r="ET113" s="151">
        <f t="shared" si="349"/>
        <v>4596.1275906000001</v>
      </c>
      <c r="EU113" s="151">
        <f t="shared" si="349"/>
        <v>4596.1275906000001</v>
      </c>
      <c r="EV113" s="151">
        <f t="shared" si="349"/>
        <v>4596.1275906000001</v>
      </c>
      <c r="EW113" s="151">
        <f t="shared" si="349"/>
        <v>4596.1275906000001</v>
      </c>
      <c r="EX113" s="151">
        <f t="shared" si="349"/>
        <v>4596.1275906000001</v>
      </c>
      <c r="EY113" s="151">
        <f t="shared" si="349"/>
        <v>4596.1275906000001</v>
      </c>
      <c r="EZ113" s="151">
        <f t="shared" si="349"/>
        <v>4596.1275906000001</v>
      </c>
      <c r="FA113" s="151">
        <f t="shared" si="349"/>
        <v>4596.1275906000001</v>
      </c>
      <c r="FB113" s="151">
        <f t="shared" si="349"/>
        <v>4596.1275906000001</v>
      </c>
      <c r="FC113" s="151">
        <f t="shared" si="349"/>
        <v>4596.1275906000001</v>
      </c>
      <c r="FD113" s="151">
        <f t="shared" si="349"/>
        <v>4870.2739503599996</v>
      </c>
      <c r="FE113" s="151">
        <f t="shared" si="349"/>
        <v>4870.2739503599996</v>
      </c>
      <c r="FF113" s="151">
        <f t="shared" si="349"/>
        <v>4870.2739503599996</v>
      </c>
      <c r="FG113" s="151">
        <f t="shared" si="349"/>
        <v>4870.2739503599996</v>
      </c>
      <c r="FH113" s="151">
        <f t="shared" si="349"/>
        <v>4870.2739503599996</v>
      </c>
      <c r="FI113" s="151">
        <f t="shared" si="349"/>
        <v>4870.2739503599996</v>
      </c>
      <c r="FJ113" s="151">
        <f t="shared" si="349"/>
        <v>4870.2739503599996</v>
      </c>
      <c r="FK113" s="151">
        <f t="shared" si="349"/>
        <v>4870.2739503599996</v>
      </c>
      <c r="FL113" s="151">
        <f t="shared" si="349"/>
        <v>4870.2739503599996</v>
      </c>
      <c r="FM113" s="210">
        <f t="shared" si="349"/>
        <v>4870.2739503599996</v>
      </c>
      <c r="FN113" s="151">
        <f t="shared" si="349"/>
        <v>4870.2739503599996</v>
      </c>
      <c r="FO113" s="151">
        <f t="shared" si="349"/>
        <v>4870.2739503599996</v>
      </c>
      <c r="FP113" s="151">
        <f t="shared" si="349"/>
        <v>4154.9386460400001</v>
      </c>
      <c r="FQ113" s="151">
        <f t="shared" si="349"/>
        <v>4154.9386460400001</v>
      </c>
      <c r="FR113" s="151">
        <f t="shared" si="349"/>
        <v>4154.9386460400001</v>
      </c>
      <c r="FS113" s="151">
        <f t="shared" si="349"/>
        <v>4154.9386460400001</v>
      </c>
      <c r="FT113" s="151">
        <f t="shared" si="349"/>
        <v>4154.9386460400001</v>
      </c>
      <c r="FU113" s="151">
        <f t="shared" si="349"/>
        <v>4154.9386460400001</v>
      </c>
      <c r="FV113" s="151">
        <f t="shared" ref="FV113:GY113" si="350">IFERROR(IF(FV$25-$C113&lt;0,0,VLOOKUP((ROUNDDOWN((FV$25-$C113)/365+1,0)),$C$8:$E$16,3,0))*$E109*$D$20,0)</f>
        <v>4154.9386460400001</v>
      </c>
      <c r="FW113" s="151">
        <f t="shared" si="350"/>
        <v>4154.9386460400001</v>
      </c>
      <c r="FX113" s="151">
        <f t="shared" si="350"/>
        <v>4154.9386460400001</v>
      </c>
      <c r="FY113" s="151">
        <f t="shared" si="350"/>
        <v>4154.9386460400001</v>
      </c>
      <c r="FZ113" s="151">
        <f t="shared" si="350"/>
        <v>4154.9386460400001</v>
      </c>
      <c r="GA113" s="151">
        <f t="shared" si="350"/>
        <v>4154.9386460400001</v>
      </c>
      <c r="GB113" s="151">
        <f t="shared" si="350"/>
        <v>2814.66755388</v>
      </c>
      <c r="GC113" s="151">
        <f t="shared" si="350"/>
        <v>2814.66755388</v>
      </c>
      <c r="GD113" s="151">
        <f t="shared" si="350"/>
        <v>2814.66755388</v>
      </c>
      <c r="GE113" s="151">
        <f t="shared" si="350"/>
        <v>2814.66755388</v>
      </c>
      <c r="GF113" s="151">
        <f t="shared" si="350"/>
        <v>2814.66755388</v>
      </c>
      <c r="GG113" s="151">
        <f t="shared" si="350"/>
        <v>2814.66755388</v>
      </c>
      <c r="GH113" s="151">
        <f t="shared" si="350"/>
        <v>2814.66755388</v>
      </c>
      <c r="GI113" s="151">
        <f t="shared" si="350"/>
        <v>2814.66755388</v>
      </c>
      <c r="GJ113" s="151">
        <f t="shared" si="350"/>
        <v>2814.66755388</v>
      </c>
      <c r="GK113" s="151">
        <f t="shared" si="350"/>
        <v>2814.66755388</v>
      </c>
      <c r="GL113" s="307">
        <f t="shared" si="350"/>
        <v>2814.66755388</v>
      </c>
      <c r="GM113" s="151">
        <f t="shared" si="350"/>
        <v>2814.66755388</v>
      </c>
      <c r="GN113" s="151">
        <f t="shared" si="350"/>
        <v>3352.6429372799998</v>
      </c>
      <c r="GO113" s="151">
        <f t="shared" si="350"/>
        <v>3352.6429372799998</v>
      </c>
      <c r="GP113" s="151">
        <f t="shared" si="350"/>
        <v>3352.6429372799998</v>
      </c>
      <c r="GQ113" s="151">
        <f t="shared" si="350"/>
        <v>3352.6429372799998</v>
      </c>
      <c r="GR113" s="151">
        <f t="shared" si="350"/>
        <v>3352.6429372799998</v>
      </c>
      <c r="GS113" s="151">
        <f t="shared" si="350"/>
        <v>3352.6429372799998</v>
      </c>
      <c r="GT113" s="151">
        <f t="shared" si="350"/>
        <v>3352.6429372799998</v>
      </c>
      <c r="GU113" s="151">
        <f t="shared" si="350"/>
        <v>3352.6429372799998</v>
      </c>
      <c r="GV113" s="151">
        <f t="shared" si="350"/>
        <v>3352.6429372799998</v>
      </c>
      <c r="GW113" s="151">
        <f t="shared" si="350"/>
        <v>3352.6429372799998</v>
      </c>
      <c r="GX113" s="151">
        <f t="shared" si="350"/>
        <v>3352.6429372799998</v>
      </c>
      <c r="GY113" s="151">
        <f t="shared" si="350"/>
        <v>3352.6429372799998</v>
      </c>
    </row>
    <row r="114" spans="3:207" x14ac:dyDescent="0.25">
      <c r="C114" s="144">
        <v>43556</v>
      </c>
      <c r="D114" s="203">
        <f t="shared" si="342"/>
        <v>43585</v>
      </c>
      <c r="E114" s="213">
        <f>VLOOKUP(C114,'Sale_Actual&amp;forcast'!$B$4:$D$150,3,0)</f>
        <v>1922</v>
      </c>
      <c r="F114" s="208">
        <v>0</v>
      </c>
      <c r="G114" s="208">
        <v>0</v>
      </c>
      <c r="H114" s="208">
        <v>0</v>
      </c>
      <c r="I114" s="208">
        <v>0</v>
      </c>
      <c r="J114" s="208">
        <v>0</v>
      </c>
      <c r="K114" s="208">
        <v>0</v>
      </c>
      <c r="L114" s="208">
        <v>0</v>
      </c>
      <c r="M114" s="208">
        <v>0</v>
      </c>
      <c r="N114" s="208">
        <v>0</v>
      </c>
      <c r="O114" s="208">
        <v>0</v>
      </c>
      <c r="P114" s="208">
        <v>0</v>
      </c>
      <c r="Q114" s="208">
        <v>0</v>
      </c>
      <c r="R114" s="208">
        <v>0</v>
      </c>
      <c r="S114" s="208">
        <v>0</v>
      </c>
      <c r="T114" s="208">
        <v>0</v>
      </c>
      <c r="U114" s="208">
        <v>0</v>
      </c>
      <c r="V114" s="208">
        <v>0</v>
      </c>
      <c r="W114" s="208">
        <v>0</v>
      </c>
      <c r="X114" s="208">
        <v>0</v>
      </c>
      <c r="Y114" s="208">
        <v>0</v>
      </c>
      <c r="Z114" s="208">
        <v>0</v>
      </c>
      <c r="AA114" s="208">
        <v>0</v>
      </c>
      <c r="AB114" s="208">
        <v>0</v>
      </c>
      <c r="AC114" s="208">
        <v>0</v>
      </c>
      <c r="AD114" s="208">
        <v>0</v>
      </c>
      <c r="AE114" s="208">
        <v>0</v>
      </c>
      <c r="AF114" s="208">
        <v>0</v>
      </c>
      <c r="AG114" s="208">
        <v>0</v>
      </c>
      <c r="AH114" s="208">
        <v>0</v>
      </c>
      <c r="AI114" s="208">
        <v>0</v>
      </c>
      <c r="AJ114" s="208">
        <v>0</v>
      </c>
      <c r="AK114" s="208">
        <v>0</v>
      </c>
      <c r="AL114" s="208">
        <v>0</v>
      </c>
      <c r="AM114" s="208">
        <v>0</v>
      </c>
      <c r="AN114" s="208">
        <v>0</v>
      </c>
      <c r="AO114" s="214">
        <v>0</v>
      </c>
      <c r="AP114" s="214">
        <v>0</v>
      </c>
      <c r="AQ114" s="268">
        <f t="shared" si="266"/>
        <v>0</v>
      </c>
      <c r="AR114" s="265">
        <f t="shared" ref="AR114:BW114" si="351">IFERROR(IF(AR$25-$C114&lt;0,0,VLOOKUP((ROUNDDOWN((AR$25-$C114)/365+1,0)),$C$8:$E$16,3,0))*$E110*$D$3,0)</f>
        <v>0</v>
      </c>
      <c r="AS114" s="265">
        <f t="shared" si="351"/>
        <v>0</v>
      </c>
      <c r="AT114" s="265">
        <f t="shared" si="351"/>
        <v>0</v>
      </c>
      <c r="AU114" s="265">
        <f t="shared" si="351"/>
        <v>200.23627170254957</v>
      </c>
      <c r="AV114" s="265">
        <f t="shared" si="351"/>
        <v>200.23627170254957</v>
      </c>
      <c r="AW114" s="265">
        <f t="shared" si="351"/>
        <v>200.23627170254957</v>
      </c>
      <c r="AX114" s="265">
        <f t="shared" si="351"/>
        <v>200.23627170254957</v>
      </c>
      <c r="AY114" s="265">
        <f t="shared" si="351"/>
        <v>200.23627170254957</v>
      </c>
      <c r="AZ114" s="265">
        <f t="shared" si="351"/>
        <v>200.23627170254957</v>
      </c>
      <c r="BA114" s="265">
        <f t="shared" si="351"/>
        <v>200.23627170254957</v>
      </c>
      <c r="BB114" s="265">
        <f t="shared" si="351"/>
        <v>200.23627170254957</v>
      </c>
      <c r="BC114" s="265">
        <f t="shared" si="351"/>
        <v>200.23627170254957</v>
      </c>
      <c r="BD114" s="265">
        <f t="shared" si="351"/>
        <v>200.23627170254957</v>
      </c>
      <c r="BE114" s="265">
        <f t="shared" si="351"/>
        <v>200.23627170254957</v>
      </c>
      <c r="BF114" s="265">
        <f t="shared" si="351"/>
        <v>200.23627170254957</v>
      </c>
      <c r="BG114" s="265">
        <f t="shared" si="351"/>
        <v>212.17981415150976</v>
      </c>
      <c r="BH114" s="265">
        <f t="shared" si="351"/>
        <v>212.17981415150976</v>
      </c>
      <c r="BI114" s="265">
        <f t="shared" si="351"/>
        <v>212.17981415150976</v>
      </c>
      <c r="BJ114" s="265">
        <f t="shared" si="351"/>
        <v>212.17981415150976</v>
      </c>
      <c r="BK114" s="265">
        <f t="shared" si="351"/>
        <v>212.17981415150976</v>
      </c>
      <c r="BL114" s="265">
        <f t="shared" si="351"/>
        <v>212.17981415150976</v>
      </c>
      <c r="BM114" s="265">
        <f t="shared" si="351"/>
        <v>212.17981415150976</v>
      </c>
      <c r="BN114" s="265">
        <f t="shared" si="351"/>
        <v>212.17981415150976</v>
      </c>
      <c r="BO114" s="269">
        <f t="shared" si="314"/>
        <v>123.20118241055404</v>
      </c>
      <c r="BP114" s="232">
        <f t="shared" si="351"/>
        <v>212.17981415150976</v>
      </c>
      <c r="BQ114" s="232">
        <f t="shared" si="351"/>
        <v>212.17981415150976</v>
      </c>
      <c r="BR114" s="232">
        <f t="shared" si="351"/>
        <v>212.17981415150976</v>
      </c>
      <c r="BS114" s="232">
        <f t="shared" si="351"/>
        <v>181.01530195493976</v>
      </c>
      <c r="BT114" s="232">
        <f t="shared" si="351"/>
        <v>181.01530195493976</v>
      </c>
      <c r="BU114" s="232">
        <f t="shared" si="351"/>
        <v>181.01530195493976</v>
      </c>
      <c r="BV114" s="232">
        <f t="shared" si="351"/>
        <v>181.01530195493976</v>
      </c>
      <c r="BW114" s="232">
        <f t="shared" si="351"/>
        <v>181.01530195493976</v>
      </c>
      <c r="BX114" s="232">
        <f t="shared" ref="BX114:DA114" si="352">IFERROR(IF(BX$25-$C114&lt;0,0,VLOOKUP((ROUNDDOWN((BX$25-$C114)/365+1,0)),$C$8:$E$16,3,0))*$E110*$D$3,0)</f>
        <v>181.01530195493976</v>
      </c>
      <c r="BY114" s="232">
        <f t="shared" si="352"/>
        <v>181.01530195493976</v>
      </c>
      <c r="BZ114" s="232">
        <f t="shared" si="352"/>
        <v>181.01530195493976</v>
      </c>
      <c r="CA114" s="232">
        <f t="shared" si="352"/>
        <v>181.01530195493976</v>
      </c>
      <c r="CB114" s="232">
        <f t="shared" si="352"/>
        <v>181.01530195493976</v>
      </c>
      <c r="CC114" s="232">
        <f t="shared" si="352"/>
        <v>181.01530195493976</v>
      </c>
      <c r="CD114" s="232">
        <f t="shared" si="352"/>
        <v>181.01530195493976</v>
      </c>
      <c r="CE114" s="232">
        <f t="shared" si="352"/>
        <v>122.62464998224547</v>
      </c>
      <c r="CF114" s="232">
        <f t="shared" si="352"/>
        <v>122.62464998224547</v>
      </c>
      <c r="CG114" s="232">
        <f t="shared" si="352"/>
        <v>122.62464998224547</v>
      </c>
      <c r="CH114" s="232">
        <f t="shared" si="352"/>
        <v>122.62464998224547</v>
      </c>
      <c r="CI114" s="232">
        <f t="shared" si="352"/>
        <v>122.62464998224547</v>
      </c>
      <c r="CJ114" s="232">
        <f t="shared" si="352"/>
        <v>122.62464998224547</v>
      </c>
      <c r="CK114" s="232">
        <f t="shared" si="352"/>
        <v>122.62464998224547</v>
      </c>
      <c r="CL114" s="232">
        <f t="shared" si="352"/>
        <v>122.62464998224547</v>
      </c>
      <c r="CM114" s="232">
        <f t="shared" si="352"/>
        <v>122.62464998224547</v>
      </c>
      <c r="CN114" s="232">
        <f t="shared" si="352"/>
        <v>122.62464998224547</v>
      </c>
      <c r="CO114" s="232">
        <f t="shared" si="352"/>
        <v>122.62464998224547</v>
      </c>
      <c r="CP114" s="232">
        <f t="shared" si="352"/>
        <v>122.62464998224547</v>
      </c>
      <c r="CQ114" s="232">
        <f t="shared" si="352"/>
        <v>146.06224672348458</v>
      </c>
      <c r="CR114" s="232">
        <f t="shared" si="352"/>
        <v>146.06224672348458</v>
      </c>
      <c r="CS114" s="232">
        <f t="shared" si="352"/>
        <v>146.06224672348458</v>
      </c>
      <c r="CT114" s="232">
        <f t="shared" si="352"/>
        <v>146.06224672348458</v>
      </c>
      <c r="CU114" s="232">
        <f t="shared" si="352"/>
        <v>146.06224672348458</v>
      </c>
      <c r="CV114" s="232">
        <f t="shared" si="352"/>
        <v>146.06224672348458</v>
      </c>
      <c r="CW114" s="232">
        <f t="shared" si="352"/>
        <v>146.06224672348458</v>
      </c>
      <c r="CX114" s="232">
        <f t="shared" si="352"/>
        <v>146.06224672348458</v>
      </c>
      <c r="CY114" s="232">
        <f t="shared" si="352"/>
        <v>146.06224672348458</v>
      </c>
      <c r="CZ114" s="232">
        <f t="shared" si="352"/>
        <v>146.06224672348458</v>
      </c>
      <c r="DA114" s="232">
        <f t="shared" si="352"/>
        <v>146.06224672348458</v>
      </c>
      <c r="DD114" s="325">
        <v>0</v>
      </c>
      <c r="DE114" s="151">
        <v>0</v>
      </c>
      <c r="DF114" s="151">
        <v>0</v>
      </c>
      <c r="DG114" s="151">
        <v>0</v>
      </c>
      <c r="DH114" s="151">
        <v>0</v>
      </c>
      <c r="DI114" s="151">
        <v>0</v>
      </c>
      <c r="DJ114" s="151">
        <v>0</v>
      </c>
      <c r="DK114" s="151">
        <v>0</v>
      </c>
      <c r="DL114" s="151">
        <v>0</v>
      </c>
      <c r="DM114" s="151">
        <v>0</v>
      </c>
      <c r="DN114" s="151">
        <v>0</v>
      </c>
      <c r="DO114" s="151">
        <v>0</v>
      </c>
      <c r="DP114" s="151">
        <v>0</v>
      </c>
      <c r="DQ114" s="151">
        <v>0</v>
      </c>
      <c r="DR114" s="151">
        <v>0</v>
      </c>
      <c r="DS114" s="151">
        <v>0</v>
      </c>
      <c r="DT114" s="151">
        <v>0</v>
      </c>
      <c r="DU114" s="151">
        <v>0</v>
      </c>
      <c r="DV114" s="151">
        <v>0</v>
      </c>
      <c r="DW114" s="151">
        <v>0</v>
      </c>
      <c r="DX114" s="151">
        <v>0</v>
      </c>
      <c r="DY114" s="151">
        <v>0</v>
      </c>
      <c r="DZ114" s="151">
        <v>0</v>
      </c>
      <c r="EA114" s="151">
        <v>0</v>
      </c>
      <c r="EB114" s="151">
        <v>0</v>
      </c>
      <c r="EC114" s="151">
        <v>0</v>
      </c>
      <c r="ED114" s="151">
        <v>0</v>
      </c>
      <c r="EE114" s="151">
        <v>0</v>
      </c>
      <c r="EF114" s="151">
        <v>0</v>
      </c>
      <c r="EG114" s="151">
        <v>0</v>
      </c>
      <c r="EH114" s="151">
        <v>0</v>
      </c>
      <c r="EI114" s="151">
        <v>0</v>
      </c>
      <c r="EJ114" s="151">
        <v>0</v>
      </c>
      <c r="EK114" s="151">
        <v>0</v>
      </c>
      <c r="EL114" s="151">
        <v>0</v>
      </c>
      <c r="EM114" s="151">
        <v>0</v>
      </c>
      <c r="EN114" s="326">
        <v>0</v>
      </c>
      <c r="EO114" s="325">
        <f t="shared" si="269"/>
        <v>0</v>
      </c>
      <c r="EP114" s="151">
        <f t="shared" ref="EP114:FU114" si="353">IFERROR(IF(EP$25-$C114&lt;0,0,VLOOKUP((ROUNDDOWN((EP$25-$C114)/365+1,0)),$C$8:$E$16,3,0))*$E110*$D$20,0)</f>
        <v>0</v>
      </c>
      <c r="EQ114" s="151">
        <f t="shared" si="353"/>
        <v>0</v>
      </c>
      <c r="ER114" s="151">
        <f t="shared" si="353"/>
        <v>0</v>
      </c>
      <c r="ES114" s="151">
        <f t="shared" si="353"/>
        <v>7633.8562482000007</v>
      </c>
      <c r="ET114" s="151">
        <f t="shared" si="353"/>
        <v>7633.8562482000007</v>
      </c>
      <c r="EU114" s="151">
        <f t="shared" si="353"/>
        <v>7633.8562482000007</v>
      </c>
      <c r="EV114" s="151">
        <f t="shared" si="353"/>
        <v>7633.8562482000007</v>
      </c>
      <c r="EW114" s="151">
        <f t="shared" si="353"/>
        <v>7633.8562482000007</v>
      </c>
      <c r="EX114" s="151">
        <f t="shared" si="353"/>
        <v>7633.8562482000007</v>
      </c>
      <c r="EY114" s="151">
        <f t="shared" si="353"/>
        <v>7633.8562482000007</v>
      </c>
      <c r="EZ114" s="151">
        <f t="shared" si="353"/>
        <v>7633.8562482000007</v>
      </c>
      <c r="FA114" s="151">
        <f t="shared" si="353"/>
        <v>7633.8562482000007</v>
      </c>
      <c r="FB114" s="151">
        <f t="shared" si="353"/>
        <v>7633.8562482000007</v>
      </c>
      <c r="FC114" s="151">
        <f t="shared" si="353"/>
        <v>7633.8562482000007</v>
      </c>
      <c r="FD114" s="151">
        <f t="shared" si="353"/>
        <v>7633.8562482000007</v>
      </c>
      <c r="FE114" s="151">
        <f t="shared" si="353"/>
        <v>8089.1947609199997</v>
      </c>
      <c r="FF114" s="151">
        <f t="shared" si="353"/>
        <v>8089.1947609199997</v>
      </c>
      <c r="FG114" s="151">
        <f t="shared" si="353"/>
        <v>8089.1947609199997</v>
      </c>
      <c r="FH114" s="151">
        <f t="shared" si="353"/>
        <v>8089.1947609199997</v>
      </c>
      <c r="FI114" s="151">
        <f t="shared" si="353"/>
        <v>8089.1947609199997</v>
      </c>
      <c r="FJ114" s="151">
        <f t="shared" si="353"/>
        <v>8089.1947609199997</v>
      </c>
      <c r="FK114" s="151">
        <f t="shared" si="353"/>
        <v>8089.1947609199997</v>
      </c>
      <c r="FL114" s="151">
        <f t="shared" si="353"/>
        <v>8089.1947609199997</v>
      </c>
      <c r="FM114" s="210">
        <f t="shared" si="353"/>
        <v>8089.1947609199997</v>
      </c>
      <c r="FN114" s="151">
        <f t="shared" si="353"/>
        <v>8089.1947609199997</v>
      </c>
      <c r="FO114" s="151">
        <f t="shared" si="353"/>
        <v>8089.1947609199997</v>
      </c>
      <c r="FP114" s="151">
        <f t="shared" si="353"/>
        <v>8089.1947609199997</v>
      </c>
      <c r="FQ114" s="151">
        <f t="shared" si="353"/>
        <v>6901.0713298800001</v>
      </c>
      <c r="FR114" s="151">
        <f t="shared" si="353"/>
        <v>6901.0713298800001</v>
      </c>
      <c r="FS114" s="151">
        <f t="shared" si="353"/>
        <v>6901.0713298800001</v>
      </c>
      <c r="FT114" s="151">
        <f t="shared" si="353"/>
        <v>6901.0713298800001</v>
      </c>
      <c r="FU114" s="151">
        <f t="shared" si="353"/>
        <v>6901.0713298800001</v>
      </c>
      <c r="FV114" s="151">
        <f t="shared" ref="FV114:GY114" si="354">IFERROR(IF(FV$25-$C114&lt;0,0,VLOOKUP((ROUNDDOWN((FV$25-$C114)/365+1,0)),$C$8:$E$16,3,0))*$E110*$D$20,0)</f>
        <v>6901.0713298800001</v>
      </c>
      <c r="FW114" s="151">
        <f t="shared" si="354"/>
        <v>6901.0713298800001</v>
      </c>
      <c r="FX114" s="151">
        <f t="shared" si="354"/>
        <v>6901.0713298800001</v>
      </c>
      <c r="FY114" s="151">
        <f t="shared" si="354"/>
        <v>6901.0713298800001</v>
      </c>
      <c r="FZ114" s="151">
        <f t="shared" si="354"/>
        <v>6901.0713298800001</v>
      </c>
      <c r="GA114" s="151">
        <f t="shared" si="354"/>
        <v>6901.0713298800001</v>
      </c>
      <c r="GB114" s="151">
        <f t="shared" si="354"/>
        <v>6901.0713298800001</v>
      </c>
      <c r="GC114" s="151">
        <f t="shared" si="354"/>
        <v>4674.97193436</v>
      </c>
      <c r="GD114" s="151">
        <f t="shared" si="354"/>
        <v>4674.97193436</v>
      </c>
      <c r="GE114" s="151">
        <f t="shared" si="354"/>
        <v>4674.97193436</v>
      </c>
      <c r="GF114" s="151">
        <f t="shared" si="354"/>
        <v>4674.97193436</v>
      </c>
      <c r="GG114" s="151">
        <f t="shared" si="354"/>
        <v>4674.97193436</v>
      </c>
      <c r="GH114" s="151">
        <f t="shared" si="354"/>
        <v>4674.97193436</v>
      </c>
      <c r="GI114" s="151">
        <f t="shared" si="354"/>
        <v>4674.97193436</v>
      </c>
      <c r="GJ114" s="151">
        <f t="shared" si="354"/>
        <v>4674.97193436</v>
      </c>
      <c r="GK114" s="151">
        <f t="shared" si="354"/>
        <v>4674.97193436</v>
      </c>
      <c r="GL114" s="307">
        <f t="shared" si="354"/>
        <v>4674.97193436</v>
      </c>
      <c r="GM114" s="151">
        <f t="shared" si="354"/>
        <v>4674.97193436</v>
      </c>
      <c r="GN114" s="151">
        <f t="shared" si="354"/>
        <v>4674.97193436</v>
      </c>
      <c r="GO114" s="151">
        <f t="shared" si="354"/>
        <v>5568.5125641599998</v>
      </c>
      <c r="GP114" s="151">
        <f t="shared" si="354"/>
        <v>5568.5125641599998</v>
      </c>
      <c r="GQ114" s="151">
        <f t="shared" si="354"/>
        <v>5568.5125641599998</v>
      </c>
      <c r="GR114" s="151">
        <f t="shared" si="354"/>
        <v>5568.5125641599998</v>
      </c>
      <c r="GS114" s="151">
        <f t="shared" si="354"/>
        <v>5568.5125641599998</v>
      </c>
      <c r="GT114" s="151">
        <f t="shared" si="354"/>
        <v>5568.5125641599998</v>
      </c>
      <c r="GU114" s="151">
        <f t="shared" si="354"/>
        <v>5568.5125641599998</v>
      </c>
      <c r="GV114" s="151">
        <f t="shared" si="354"/>
        <v>5568.5125641599998</v>
      </c>
      <c r="GW114" s="151">
        <f t="shared" si="354"/>
        <v>5568.5125641599998</v>
      </c>
      <c r="GX114" s="151">
        <f t="shared" si="354"/>
        <v>5568.5125641599998</v>
      </c>
      <c r="GY114" s="151">
        <f t="shared" si="354"/>
        <v>5568.5125641599998</v>
      </c>
    </row>
    <row r="115" spans="3:207" x14ac:dyDescent="0.25">
      <c r="C115" s="144">
        <v>43586</v>
      </c>
      <c r="D115" s="203">
        <f t="shared" si="342"/>
        <v>43616</v>
      </c>
      <c r="E115" s="213">
        <f>VLOOKUP(C115,'Sale_Actual&amp;forcast'!$B$4:$D$150,3,0)</f>
        <v>1266</v>
      </c>
      <c r="F115" s="208">
        <v>0</v>
      </c>
      <c r="G115" s="208">
        <v>0</v>
      </c>
      <c r="H115" s="208">
        <v>0</v>
      </c>
      <c r="I115" s="208">
        <v>0</v>
      </c>
      <c r="J115" s="208">
        <v>0</v>
      </c>
      <c r="K115" s="208">
        <v>0</v>
      </c>
      <c r="L115" s="208">
        <v>0</v>
      </c>
      <c r="M115" s="208">
        <v>0</v>
      </c>
      <c r="N115" s="208">
        <v>0</v>
      </c>
      <c r="O115" s="208">
        <v>0</v>
      </c>
      <c r="P115" s="208">
        <v>0</v>
      </c>
      <c r="Q115" s="208">
        <v>0</v>
      </c>
      <c r="R115" s="208">
        <v>0</v>
      </c>
      <c r="S115" s="208">
        <v>0</v>
      </c>
      <c r="T115" s="208">
        <v>0</v>
      </c>
      <c r="U115" s="208">
        <v>0</v>
      </c>
      <c r="V115" s="208">
        <v>0</v>
      </c>
      <c r="W115" s="208">
        <v>0</v>
      </c>
      <c r="X115" s="208">
        <v>0</v>
      </c>
      <c r="Y115" s="208">
        <v>0</v>
      </c>
      <c r="Z115" s="208">
        <v>0</v>
      </c>
      <c r="AA115" s="208">
        <v>0</v>
      </c>
      <c r="AB115" s="208">
        <v>0</v>
      </c>
      <c r="AC115" s="208">
        <v>0</v>
      </c>
      <c r="AD115" s="208">
        <v>0</v>
      </c>
      <c r="AE115" s="208">
        <v>0</v>
      </c>
      <c r="AF115" s="208">
        <v>0</v>
      </c>
      <c r="AG115" s="208">
        <v>0</v>
      </c>
      <c r="AH115" s="208">
        <v>0</v>
      </c>
      <c r="AI115" s="208">
        <v>0</v>
      </c>
      <c r="AJ115" s="208">
        <v>0</v>
      </c>
      <c r="AK115" s="208">
        <v>0</v>
      </c>
      <c r="AL115" s="208">
        <v>0</v>
      </c>
      <c r="AM115" s="208">
        <v>0</v>
      </c>
      <c r="AN115" s="208">
        <v>0</v>
      </c>
      <c r="AO115" s="214">
        <v>0</v>
      </c>
      <c r="AP115" s="214">
        <v>0</v>
      </c>
      <c r="AQ115" s="268">
        <f t="shared" si="266"/>
        <v>0</v>
      </c>
      <c r="AR115" s="265">
        <f t="shared" ref="AR115:BW115" si="355">IFERROR(IF(AR$25-$C115&lt;0,0,VLOOKUP((ROUNDDOWN((AR$25-$C115)/365+1,0)),$C$8:$E$16,3,0))*$E111*$D$3,0)</f>
        <v>0</v>
      </c>
      <c r="AS115" s="265">
        <f t="shared" si="355"/>
        <v>0</v>
      </c>
      <c r="AT115" s="265">
        <f t="shared" si="355"/>
        <v>0</v>
      </c>
      <c r="AU115" s="265">
        <f t="shared" si="355"/>
        <v>0</v>
      </c>
      <c r="AV115" s="265">
        <f t="shared" si="355"/>
        <v>29.879891682459217</v>
      </c>
      <c r="AW115" s="265">
        <f t="shared" si="355"/>
        <v>29.879891682459217</v>
      </c>
      <c r="AX115" s="265">
        <f t="shared" si="355"/>
        <v>29.879891682459217</v>
      </c>
      <c r="AY115" s="265">
        <f t="shared" si="355"/>
        <v>29.879891682459217</v>
      </c>
      <c r="AZ115" s="265">
        <f t="shared" si="355"/>
        <v>29.879891682459217</v>
      </c>
      <c r="BA115" s="265">
        <f t="shared" si="355"/>
        <v>29.879891682459217</v>
      </c>
      <c r="BB115" s="265">
        <f t="shared" si="355"/>
        <v>29.879891682459217</v>
      </c>
      <c r="BC115" s="265">
        <f t="shared" si="355"/>
        <v>29.879891682459217</v>
      </c>
      <c r="BD115" s="265">
        <f t="shared" si="355"/>
        <v>29.879891682459217</v>
      </c>
      <c r="BE115" s="265">
        <f t="shared" si="355"/>
        <v>29.879891682459217</v>
      </c>
      <c r="BF115" s="265">
        <f t="shared" si="355"/>
        <v>29.879891682459217</v>
      </c>
      <c r="BG115" s="265">
        <f t="shared" si="355"/>
        <v>29.879891682459217</v>
      </c>
      <c r="BH115" s="265">
        <f t="shared" si="355"/>
        <v>31.662144975758228</v>
      </c>
      <c r="BI115" s="265">
        <f t="shared" si="355"/>
        <v>31.662144975758228</v>
      </c>
      <c r="BJ115" s="265">
        <f t="shared" si="355"/>
        <v>31.662144975758228</v>
      </c>
      <c r="BK115" s="265">
        <f t="shared" si="355"/>
        <v>31.662144975758228</v>
      </c>
      <c r="BL115" s="265">
        <f t="shared" si="355"/>
        <v>31.662144975758228</v>
      </c>
      <c r="BM115" s="265">
        <f t="shared" si="355"/>
        <v>31.662144975758228</v>
      </c>
      <c r="BN115" s="265">
        <f t="shared" si="355"/>
        <v>31.662144975758228</v>
      </c>
      <c r="BO115" s="269">
        <f t="shared" si="314"/>
        <v>18.38447127624671</v>
      </c>
      <c r="BP115" s="232">
        <f t="shared" si="355"/>
        <v>31.662144975758228</v>
      </c>
      <c r="BQ115" s="232">
        <f t="shared" si="355"/>
        <v>31.662144975758228</v>
      </c>
      <c r="BR115" s="232">
        <f t="shared" si="355"/>
        <v>31.662144975758228</v>
      </c>
      <c r="BS115" s="232">
        <f t="shared" si="355"/>
        <v>31.662144975758228</v>
      </c>
      <c r="BT115" s="232">
        <f t="shared" si="355"/>
        <v>27.011677601128554</v>
      </c>
      <c r="BU115" s="232">
        <f t="shared" si="355"/>
        <v>27.011677601128554</v>
      </c>
      <c r="BV115" s="232">
        <f t="shared" si="355"/>
        <v>27.011677601128554</v>
      </c>
      <c r="BW115" s="232">
        <f t="shared" si="355"/>
        <v>27.011677601128554</v>
      </c>
      <c r="BX115" s="232">
        <f t="shared" ref="BX115:DA115" si="356">IFERROR(IF(BX$25-$C115&lt;0,0,VLOOKUP((ROUNDDOWN((BX$25-$C115)/365+1,0)),$C$8:$E$16,3,0))*$E111*$D$3,0)</f>
        <v>27.011677601128554</v>
      </c>
      <c r="BY115" s="232">
        <f t="shared" si="356"/>
        <v>27.011677601128554</v>
      </c>
      <c r="BZ115" s="232">
        <f t="shared" si="356"/>
        <v>27.011677601128554</v>
      </c>
      <c r="CA115" s="232">
        <f t="shared" si="356"/>
        <v>27.011677601128554</v>
      </c>
      <c r="CB115" s="232">
        <f t="shared" si="356"/>
        <v>27.011677601128554</v>
      </c>
      <c r="CC115" s="232">
        <f t="shared" si="356"/>
        <v>27.011677601128554</v>
      </c>
      <c r="CD115" s="232">
        <f t="shared" si="356"/>
        <v>27.011677601128554</v>
      </c>
      <c r="CE115" s="232">
        <f t="shared" si="356"/>
        <v>27.011677601128554</v>
      </c>
      <c r="CF115" s="232">
        <f t="shared" si="356"/>
        <v>18.29843927833339</v>
      </c>
      <c r="CG115" s="232">
        <f t="shared" si="356"/>
        <v>18.29843927833339</v>
      </c>
      <c r="CH115" s="232">
        <f t="shared" si="356"/>
        <v>18.29843927833339</v>
      </c>
      <c r="CI115" s="232">
        <f t="shared" si="356"/>
        <v>18.29843927833339</v>
      </c>
      <c r="CJ115" s="232">
        <f t="shared" si="356"/>
        <v>18.29843927833339</v>
      </c>
      <c r="CK115" s="232">
        <f t="shared" si="356"/>
        <v>18.29843927833339</v>
      </c>
      <c r="CL115" s="232">
        <f t="shared" si="356"/>
        <v>18.29843927833339</v>
      </c>
      <c r="CM115" s="232">
        <f t="shared" si="356"/>
        <v>18.29843927833339</v>
      </c>
      <c r="CN115" s="232">
        <f t="shared" si="356"/>
        <v>18.29843927833339</v>
      </c>
      <c r="CO115" s="232">
        <f t="shared" si="356"/>
        <v>18.29843927833339</v>
      </c>
      <c r="CP115" s="232">
        <f t="shared" si="356"/>
        <v>18.29843927833339</v>
      </c>
      <c r="CQ115" s="232">
        <f t="shared" si="356"/>
        <v>18.29843927833339</v>
      </c>
      <c r="CR115" s="232">
        <f t="shared" si="356"/>
        <v>21.79587181625887</v>
      </c>
      <c r="CS115" s="232">
        <f t="shared" si="356"/>
        <v>21.79587181625887</v>
      </c>
      <c r="CT115" s="232">
        <f t="shared" si="356"/>
        <v>21.79587181625887</v>
      </c>
      <c r="CU115" s="232">
        <f t="shared" si="356"/>
        <v>21.79587181625887</v>
      </c>
      <c r="CV115" s="232">
        <f t="shared" si="356"/>
        <v>21.79587181625887</v>
      </c>
      <c r="CW115" s="232">
        <f t="shared" si="356"/>
        <v>21.79587181625887</v>
      </c>
      <c r="CX115" s="232">
        <f t="shared" si="356"/>
        <v>21.79587181625887</v>
      </c>
      <c r="CY115" s="232">
        <f t="shared" si="356"/>
        <v>21.79587181625887</v>
      </c>
      <c r="CZ115" s="232">
        <f t="shared" si="356"/>
        <v>21.79587181625887</v>
      </c>
      <c r="DA115" s="232">
        <f t="shared" si="356"/>
        <v>21.79587181625887</v>
      </c>
      <c r="DD115" s="325">
        <v>0</v>
      </c>
      <c r="DE115" s="151">
        <v>0</v>
      </c>
      <c r="DF115" s="151">
        <v>0</v>
      </c>
      <c r="DG115" s="151">
        <v>0</v>
      </c>
      <c r="DH115" s="151">
        <v>0</v>
      </c>
      <c r="DI115" s="151">
        <v>0</v>
      </c>
      <c r="DJ115" s="151">
        <v>0</v>
      </c>
      <c r="DK115" s="151">
        <v>0</v>
      </c>
      <c r="DL115" s="151">
        <v>0</v>
      </c>
      <c r="DM115" s="151">
        <v>0</v>
      </c>
      <c r="DN115" s="151">
        <v>0</v>
      </c>
      <c r="DO115" s="151">
        <v>0</v>
      </c>
      <c r="DP115" s="151">
        <v>0</v>
      </c>
      <c r="DQ115" s="151">
        <v>0</v>
      </c>
      <c r="DR115" s="151">
        <v>0</v>
      </c>
      <c r="DS115" s="151">
        <v>0</v>
      </c>
      <c r="DT115" s="151">
        <v>0</v>
      </c>
      <c r="DU115" s="151">
        <v>0</v>
      </c>
      <c r="DV115" s="151">
        <v>0</v>
      </c>
      <c r="DW115" s="151">
        <v>0</v>
      </c>
      <c r="DX115" s="151">
        <v>0</v>
      </c>
      <c r="DY115" s="151">
        <v>0</v>
      </c>
      <c r="DZ115" s="151">
        <v>0</v>
      </c>
      <c r="EA115" s="151">
        <v>0</v>
      </c>
      <c r="EB115" s="151">
        <v>0</v>
      </c>
      <c r="EC115" s="151">
        <v>0</v>
      </c>
      <c r="ED115" s="151">
        <v>0</v>
      </c>
      <c r="EE115" s="151">
        <v>0</v>
      </c>
      <c r="EF115" s="151">
        <v>0</v>
      </c>
      <c r="EG115" s="151">
        <v>0</v>
      </c>
      <c r="EH115" s="151">
        <v>0</v>
      </c>
      <c r="EI115" s="151">
        <v>0</v>
      </c>
      <c r="EJ115" s="151">
        <v>0</v>
      </c>
      <c r="EK115" s="151">
        <v>0</v>
      </c>
      <c r="EL115" s="151">
        <v>0</v>
      </c>
      <c r="EM115" s="151">
        <v>0</v>
      </c>
      <c r="EN115" s="326">
        <v>0</v>
      </c>
      <c r="EO115" s="325">
        <f t="shared" si="269"/>
        <v>0</v>
      </c>
      <c r="EP115" s="151">
        <f t="shared" ref="EP115:FU115" si="357">IFERROR(IF(EP$25-$C115&lt;0,0,VLOOKUP((ROUNDDOWN((EP$25-$C115)/365+1,0)),$C$8:$E$16,3,0))*$E111*$D$20,0)</f>
        <v>0</v>
      </c>
      <c r="EQ115" s="151">
        <f t="shared" si="357"/>
        <v>0</v>
      </c>
      <c r="ER115" s="151">
        <f t="shared" si="357"/>
        <v>0</v>
      </c>
      <c r="ES115" s="151">
        <f t="shared" si="357"/>
        <v>0</v>
      </c>
      <c r="ET115" s="151">
        <f t="shared" si="357"/>
        <v>1139.1482466</v>
      </c>
      <c r="EU115" s="151">
        <f t="shared" si="357"/>
        <v>1139.1482466</v>
      </c>
      <c r="EV115" s="151">
        <f t="shared" si="357"/>
        <v>1139.1482466</v>
      </c>
      <c r="EW115" s="151">
        <f t="shared" si="357"/>
        <v>1139.1482466</v>
      </c>
      <c r="EX115" s="151">
        <f t="shared" si="357"/>
        <v>1139.1482466</v>
      </c>
      <c r="EY115" s="151">
        <f t="shared" si="357"/>
        <v>1139.1482466</v>
      </c>
      <c r="EZ115" s="151">
        <f t="shared" si="357"/>
        <v>1139.1482466</v>
      </c>
      <c r="FA115" s="151">
        <f t="shared" si="357"/>
        <v>1139.1482466</v>
      </c>
      <c r="FB115" s="151">
        <f t="shared" si="357"/>
        <v>1139.1482466</v>
      </c>
      <c r="FC115" s="151">
        <f t="shared" si="357"/>
        <v>1139.1482466</v>
      </c>
      <c r="FD115" s="151">
        <f t="shared" si="357"/>
        <v>1139.1482466</v>
      </c>
      <c r="FE115" s="151">
        <f t="shared" si="357"/>
        <v>1139.1482466</v>
      </c>
      <c r="FF115" s="151">
        <f t="shared" si="357"/>
        <v>1207.0953039599999</v>
      </c>
      <c r="FG115" s="151">
        <f t="shared" si="357"/>
        <v>1207.0953039599999</v>
      </c>
      <c r="FH115" s="151">
        <f t="shared" si="357"/>
        <v>1207.0953039599999</v>
      </c>
      <c r="FI115" s="151">
        <f t="shared" si="357"/>
        <v>1207.0953039599999</v>
      </c>
      <c r="FJ115" s="151">
        <f t="shared" si="357"/>
        <v>1207.0953039599999</v>
      </c>
      <c r="FK115" s="151">
        <f t="shared" si="357"/>
        <v>1207.0953039599999</v>
      </c>
      <c r="FL115" s="151">
        <f t="shared" si="357"/>
        <v>1207.0953039599999</v>
      </c>
      <c r="FM115" s="210">
        <f t="shared" si="357"/>
        <v>1207.0953039599999</v>
      </c>
      <c r="FN115" s="151">
        <f t="shared" si="357"/>
        <v>1207.0953039599999</v>
      </c>
      <c r="FO115" s="151">
        <f t="shared" si="357"/>
        <v>1207.0953039599999</v>
      </c>
      <c r="FP115" s="151">
        <f t="shared" si="357"/>
        <v>1207.0953039599999</v>
      </c>
      <c r="FQ115" s="151">
        <f t="shared" si="357"/>
        <v>1207.0953039599999</v>
      </c>
      <c r="FR115" s="151">
        <f t="shared" si="357"/>
        <v>1029.79975644</v>
      </c>
      <c r="FS115" s="151">
        <f t="shared" si="357"/>
        <v>1029.79975644</v>
      </c>
      <c r="FT115" s="151">
        <f t="shared" si="357"/>
        <v>1029.79975644</v>
      </c>
      <c r="FU115" s="151">
        <f t="shared" si="357"/>
        <v>1029.79975644</v>
      </c>
      <c r="FV115" s="151">
        <f t="shared" ref="FV115:GY115" si="358">IFERROR(IF(FV$25-$C115&lt;0,0,VLOOKUP((ROUNDDOWN((FV$25-$C115)/365+1,0)),$C$8:$E$16,3,0))*$E111*$D$20,0)</f>
        <v>1029.79975644</v>
      </c>
      <c r="FW115" s="151">
        <f t="shared" si="358"/>
        <v>1029.79975644</v>
      </c>
      <c r="FX115" s="151">
        <f t="shared" si="358"/>
        <v>1029.79975644</v>
      </c>
      <c r="FY115" s="151">
        <f t="shared" si="358"/>
        <v>1029.79975644</v>
      </c>
      <c r="FZ115" s="151">
        <f t="shared" si="358"/>
        <v>1029.79975644</v>
      </c>
      <c r="GA115" s="151">
        <f t="shared" si="358"/>
        <v>1029.79975644</v>
      </c>
      <c r="GB115" s="151">
        <f t="shared" si="358"/>
        <v>1029.79975644</v>
      </c>
      <c r="GC115" s="151">
        <f t="shared" si="358"/>
        <v>1029.79975644</v>
      </c>
      <c r="GD115" s="151">
        <f t="shared" si="358"/>
        <v>697.61414267999999</v>
      </c>
      <c r="GE115" s="151">
        <f t="shared" si="358"/>
        <v>697.61414267999999</v>
      </c>
      <c r="GF115" s="151">
        <f t="shared" si="358"/>
        <v>697.61414267999999</v>
      </c>
      <c r="GG115" s="151">
        <f t="shared" si="358"/>
        <v>697.61414267999999</v>
      </c>
      <c r="GH115" s="151">
        <f t="shared" si="358"/>
        <v>697.61414267999999</v>
      </c>
      <c r="GI115" s="151">
        <f t="shared" si="358"/>
        <v>697.61414267999999</v>
      </c>
      <c r="GJ115" s="151">
        <f t="shared" si="358"/>
        <v>697.61414267999999</v>
      </c>
      <c r="GK115" s="151">
        <f t="shared" si="358"/>
        <v>697.61414267999999</v>
      </c>
      <c r="GL115" s="307">
        <f t="shared" si="358"/>
        <v>697.61414267999999</v>
      </c>
      <c r="GM115" s="151">
        <f t="shared" si="358"/>
        <v>697.61414267999999</v>
      </c>
      <c r="GN115" s="151">
        <f t="shared" si="358"/>
        <v>697.61414267999999</v>
      </c>
      <c r="GO115" s="151">
        <f t="shared" si="358"/>
        <v>697.61414267999999</v>
      </c>
      <c r="GP115" s="151">
        <f t="shared" si="358"/>
        <v>830.95111008000003</v>
      </c>
      <c r="GQ115" s="151">
        <f t="shared" si="358"/>
        <v>830.95111008000003</v>
      </c>
      <c r="GR115" s="151">
        <f t="shared" si="358"/>
        <v>830.95111008000003</v>
      </c>
      <c r="GS115" s="151">
        <f t="shared" si="358"/>
        <v>830.95111008000003</v>
      </c>
      <c r="GT115" s="151">
        <f t="shared" si="358"/>
        <v>830.95111008000003</v>
      </c>
      <c r="GU115" s="151">
        <f t="shared" si="358"/>
        <v>830.95111008000003</v>
      </c>
      <c r="GV115" s="151">
        <f t="shared" si="358"/>
        <v>830.95111008000003</v>
      </c>
      <c r="GW115" s="151">
        <f t="shared" si="358"/>
        <v>830.95111008000003</v>
      </c>
      <c r="GX115" s="151">
        <f t="shared" si="358"/>
        <v>830.95111008000003</v>
      </c>
      <c r="GY115" s="151">
        <f t="shared" si="358"/>
        <v>830.95111008000003</v>
      </c>
    </row>
    <row r="116" spans="3:207" x14ac:dyDescent="0.25">
      <c r="C116" s="144">
        <v>43617</v>
      </c>
      <c r="D116" s="203">
        <f t="shared" si="342"/>
        <v>43646</v>
      </c>
      <c r="E116" s="213">
        <f>VLOOKUP(C116,'Sale_Actual&amp;forcast'!$B$4:$D$150,3,0)</f>
        <v>557</v>
      </c>
      <c r="F116" s="208">
        <v>0</v>
      </c>
      <c r="G116" s="208">
        <v>0</v>
      </c>
      <c r="H116" s="208">
        <v>0</v>
      </c>
      <c r="I116" s="208">
        <v>0</v>
      </c>
      <c r="J116" s="208">
        <v>0</v>
      </c>
      <c r="K116" s="208">
        <v>0</v>
      </c>
      <c r="L116" s="208">
        <v>0</v>
      </c>
      <c r="M116" s="208">
        <v>0</v>
      </c>
      <c r="N116" s="208">
        <v>0</v>
      </c>
      <c r="O116" s="208">
        <v>0</v>
      </c>
      <c r="P116" s="208">
        <v>0</v>
      </c>
      <c r="Q116" s="208">
        <v>0</v>
      </c>
      <c r="R116" s="208">
        <v>0</v>
      </c>
      <c r="S116" s="208">
        <v>0</v>
      </c>
      <c r="T116" s="208">
        <v>0</v>
      </c>
      <c r="U116" s="208">
        <v>0</v>
      </c>
      <c r="V116" s="208">
        <v>0</v>
      </c>
      <c r="W116" s="208">
        <v>0</v>
      </c>
      <c r="X116" s="208">
        <v>0</v>
      </c>
      <c r="Y116" s="208">
        <v>0</v>
      </c>
      <c r="Z116" s="208">
        <v>0</v>
      </c>
      <c r="AA116" s="208">
        <v>0</v>
      </c>
      <c r="AB116" s="208">
        <v>0</v>
      </c>
      <c r="AC116" s="208">
        <v>0</v>
      </c>
      <c r="AD116" s="208">
        <v>0</v>
      </c>
      <c r="AE116" s="208">
        <v>0</v>
      </c>
      <c r="AF116" s="208">
        <v>0</v>
      </c>
      <c r="AG116" s="208">
        <v>0</v>
      </c>
      <c r="AH116" s="208">
        <v>0</v>
      </c>
      <c r="AI116" s="208">
        <v>0</v>
      </c>
      <c r="AJ116" s="208">
        <v>0</v>
      </c>
      <c r="AK116" s="208">
        <v>0</v>
      </c>
      <c r="AL116" s="208">
        <v>0</v>
      </c>
      <c r="AM116" s="208">
        <v>0</v>
      </c>
      <c r="AN116" s="208">
        <v>0</v>
      </c>
      <c r="AO116" s="214">
        <v>0</v>
      </c>
      <c r="AP116" s="214">
        <v>0</v>
      </c>
      <c r="AQ116" s="268">
        <f t="shared" si="266"/>
        <v>0</v>
      </c>
      <c r="AR116" s="265">
        <f t="shared" ref="AR116:BW116" si="359">IFERROR(IF(AR$25-$C116&lt;0,0,VLOOKUP((ROUNDDOWN((AR$25-$C116)/365+1,0)),$C$8:$E$16,3,0))*$E112*$D$3,0)</f>
        <v>0</v>
      </c>
      <c r="AS116" s="265">
        <f t="shared" si="359"/>
        <v>0</v>
      </c>
      <c r="AT116" s="265">
        <f t="shared" si="359"/>
        <v>0</v>
      </c>
      <c r="AU116" s="265">
        <f t="shared" si="359"/>
        <v>0</v>
      </c>
      <c r="AV116" s="265">
        <f t="shared" si="359"/>
        <v>0</v>
      </c>
      <c r="AW116" s="265">
        <f t="shared" si="359"/>
        <v>57.734027996616121</v>
      </c>
      <c r="AX116" s="265">
        <f t="shared" si="359"/>
        <v>57.734027996616121</v>
      </c>
      <c r="AY116" s="265">
        <f t="shared" si="359"/>
        <v>57.734027996616121</v>
      </c>
      <c r="AZ116" s="265">
        <f t="shared" si="359"/>
        <v>57.734027996616121</v>
      </c>
      <c r="BA116" s="265">
        <f t="shared" si="359"/>
        <v>57.734027996616121</v>
      </c>
      <c r="BB116" s="265">
        <f t="shared" si="359"/>
        <v>57.734027996616121</v>
      </c>
      <c r="BC116" s="265">
        <f t="shared" si="359"/>
        <v>57.734027996616121</v>
      </c>
      <c r="BD116" s="265">
        <f t="shared" si="359"/>
        <v>57.734027996616121</v>
      </c>
      <c r="BE116" s="265">
        <f t="shared" si="359"/>
        <v>57.734027996616121</v>
      </c>
      <c r="BF116" s="265">
        <f t="shared" si="359"/>
        <v>57.734027996616121</v>
      </c>
      <c r="BG116" s="265">
        <f t="shared" si="359"/>
        <v>57.734027996616121</v>
      </c>
      <c r="BH116" s="265">
        <f t="shared" si="359"/>
        <v>57.734027996616121</v>
      </c>
      <c r="BI116" s="265">
        <f t="shared" si="359"/>
        <v>61.177703851465054</v>
      </c>
      <c r="BJ116" s="265">
        <f t="shared" si="359"/>
        <v>61.177703851465054</v>
      </c>
      <c r="BK116" s="265">
        <f t="shared" si="359"/>
        <v>61.177703851465054</v>
      </c>
      <c r="BL116" s="265">
        <f t="shared" si="359"/>
        <v>61.177703851465054</v>
      </c>
      <c r="BM116" s="265">
        <f t="shared" si="359"/>
        <v>61.177703851465054</v>
      </c>
      <c r="BN116" s="265">
        <f t="shared" si="359"/>
        <v>61.177703851465054</v>
      </c>
      <c r="BO116" s="269">
        <f t="shared" si="314"/>
        <v>35.522537720205513</v>
      </c>
      <c r="BP116" s="232">
        <f t="shared" si="359"/>
        <v>61.177703851465054</v>
      </c>
      <c r="BQ116" s="232">
        <f t="shared" si="359"/>
        <v>61.177703851465054</v>
      </c>
      <c r="BR116" s="232">
        <f t="shared" si="359"/>
        <v>61.177703851465054</v>
      </c>
      <c r="BS116" s="232">
        <f t="shared" si="359"/>
        <v>61.177703851465054</v>
      </c>
      <c r="BT116" s="232">
        <f t="shared" si="359"/>
        <v>61.177703851465054</v>
      </c>
      <c r="BU116" s="232">
        <f t="shared" si="359"/>
        <v>52.192055025909411</v>
      </c>
      <c r="BV116" s="232">
        <f t="shared" si="359"/>
        <v>52.192055025909411</v>
      </c>
      <c r="BW116" s="232">
        <f t="shared" si="359"/>
        <v>52.192055025909411</v>
      </c>
      <c r="BX116" s="232">
        <f t="shared" ref="BX116:DA116" si="360">IFERROR(IF(BX$25-$C116&lt;0,0,VLOOKUP((ROUNDDOWN((BX$25-$C116)/365+1,0)),$C$8:$E$16,3,0))*$E112*$D$3,0)</f>
        <v>52.192055025909411</v>
      </c>
      <c r="BY116" s="232">
        <f t="shared" si="360"/>
        <v>52.192055025909411</v>
      </c>
      <c r="BZ116" s="232">
        <f t="shared" si="360"/>
        <v>52.192055025909411</v>
      </c>
      <c r="CA116" s="232">
        <f t="shared" si="360"/>
        <v>52.192055025909411</v>
      </c>
      <c r="CB116" s="232">
        <f t="shared" si="360"/>
        <v>52.192055025909411</v>
      </c>
      <c r="CC116" s="232">
        <f t="shared" si="360"/>
        <v>52.192055025909411</v>
      </c>
      <c r="CD116" s="232">
        <f t="shared" si="360"/>
        <v>52.192055025909411</v>
      </c>
      <c r="CE116" s="232">
        <f t="shared" si="360"/>
        <v>52.192055025909411</v>
      </c>
      <c r="CF116" s="232">
        <f t="shared" si="360"/>
        <v>52.192055025909411</v>
      </c>
      <c r="CG116" s="232">
        <f t="shared" si="360"/>
        <v>35.356306402203501</v>
      </c>
      <c r="CH116" s="232">
        <f t="shared" si="360"/>
        <v>35.356306402203501</v>
      </c>
      <c r="CI116" s="232">
        <f t="shared" si="360"/>
        <v>35.356306402203501</v>
      </c>
      <c r="CJ116" s="232">
        <f t="shared" si="360"/>
        <v>35.356306402203501</v>
      </c>
      <c r="CK116" s="232">
        <f t="shared" si="360"/>
        <v>35.356306402203501</v>
      </c>
      <c r="CL116" s="232">
        <f t="shared" si="360"/>
        <v>35.356306402203501</v>
      </c>
      <c r="CM116" s="232">
        <f t="shared" si="360"/>
        <v>35.356306402203501</v>
      </c>
      <c r="CN116" s="232">
        <f t="shared" si="360"/>
        <v>35.356306402203501</v>
      </c>
      <c r="CO116" s="232">
        <f t="shared" si="360"/>
        <v>35.356306402203501</v>
      </c>
      <c r="CP116" s="232">
        <f t="shared" si="360"/>
        <v>35.356306402203501</v>
      </c>
      <c r="CQ116" s="232">
        <f t="shared" si="360"/>
        <v>35.356306402203501</v>
      </c>
      <c r="CR116" s="232">
        <f t="shared" si="360"/>
        <v>35.356306402203501</v>
      </c>
      <c r="CS116" s="232">
        <f t="shared" si="360"/>
        <v>42.11405740768663</v>
      </c>
      <c r="CT116" s="232">
        <f t="shared" si="360"/>
        <v>42.11405740768663</v>
      </c>
      <c r="CU116" s="232">
        <f t="shared" si="360"/>
        <v>42.11405740768663</v>
      </c>
      <c r="CV116" s="232">
        <f t="shared" si="360"/>
        <v>42.11405740768663</v>
      </c>
      <c r="CW116" s="232">
        <f t="shared" si="360"/>
        <v>42.11405740768663</v>
      </c>
      <c r="CX116" s="232">
        <f t="shared" si="360"/>
        <v>42.11405740768663</v>
      </c>
      <c r="CY116" s="232">
        <f t="shared" si="360"/>
        <v>42.11405740768663</v>
      </c>
      <c r="CZ116" s="232">
        <f t="shared" si="360"/>
        <v>42.11405740768663</v>
      </c>
      <c r="DA116" s="232">
        <f t="shared" si="360"/>
        <v>42.11405740768663</v>
      </c>
      <c r="DD116" s="325">
        <v>0</v>
      </c>
      <c r="DE116" s="151">
        <v>0</v>
      </c>
      <c r="DF116" s="151">
        <v>0</v>
      </c>
      <c r="DG116" s="151">
        <v>0</v>
      </c>
      <c r="DH116" s="151">
        <v>0</v>
      </c>
      <c r="DI116" s="151">
        <v>0</v>
      </c>
      <c r="DJ116" s="151">
        <v>0</v>
      </c>
      <c r="DK116" s="151">
        <v>0</v>
      </c>
      <c r="DL116" s="151">
        <v>0</v>
      </c>
      <c r="DM116" s="151">
        <v>0</v>
      </c>
      <c r="DN116" s="151">
        <v>0</v>
      </c>
      <c r="DO116" s="151">
        <v>0</v>
      </c>
      <c r="DP116" s="151">
        <v>0</v>
      </c>
      <c r="DQ116" s="151">
        <v>0</v>
      </c>
      <c r="DR116" s="151">
        <v>0</v>
      </c>
      <c r="DS116" s="151">
        <v>0</v>
      </c>
      <c r="DT116" s="151">
        <v>0</v>
      </c>
      <c r="DU116" s="151">
        <v>0</v>
      </c>
      <c r="DV116" s="151">
        <v>0</v>
      </c>
      <c r="DW116" s="151">
        <v>0</v>
      </c>
      <c r="DX116" s="151">
        <v>0</v>
      </c>
      <c r="DY116" s="151">
        <v>0</v>
      </c>
      <c r="DZ116" s="151">
        <v>0</v>
      </c>
      <c r="EA116" s="151">
        <v>0</v>
      </c>
      <c r="EB116" s="151">
        <v>0</v>
      </c>
      <c r="EC116" s="151">
        <v>0</v>
      </c>
      <c r="ED116" s="151">
        <v>0</v>
      </c>
      <c r="EE116" s="151">
        <v>0</v>
      </c>
      <c r="EF116" s="151">
        <v>0</v>
      </c>
      <c r="EG116" s="151">
        <v>0</v>
      </c>
      <c r="EH116" s="151">
        <v>0</v>
      </c>
      <c r="EI116" s="151">
        <v>0</v>
      </c>
      <c r="EJ116" s="151">
        <v>0</v>
      </c>
      <c r="EK116" s="151">
        <v>0</v>
      </c>
      <c r="EL116" s="151">
        <v>0</v>
      </c>
      <c r="EM116" s="151">
        <v>0</v>
      </c>
      <c r="EN116" s="326">
        <v>0</v>
      </c>
      <c r="EO116" s="325">
        <f t="shared" si="269"/>
        <v>0</v>
      </c>
      <c r="EP116" s="151">
        <f t="shared" ref="EP116:FU116" si="361">IFERROR(IF(EP$25-$C116&lt;0,0,VLOOKUP((ROUNDDOWN((EP$25-$C116)/365+1,0)),$C$8:$E$16,3,0))*$E112*$D$20,0)</f>
        <v>0</v>
      </c>
      <c r="EQ116" s="151">
        <f t="shared" si="361"/>
        <v>0</v>
      </c>
      <c r="ER116" s="151">
        <f t="shared" si="361"/>
        <v>0</v>
      </c>
      <c r="ES116" s="151">
        <f t="shared" si="361"/>
        <v>0</v>
      </c>
      <c r="ET116" s="151">
        <f t="shared" si="361"/>
        <v>0</v>
      </c>
      <c r="EU116" s="151">
        <f t="shared" si="361"/>
        <v>2201.0661036000001</v>
      </c>
      <c r="EV116" s="151">
        <f t="shared" si="361"/>
        <v>2201.0661036000001</v>
      </c>
      <c r="EW116" s="151">
        <f t="shared" si="361"/>
        <v>2201.0661036000001</v>
      </c>
      <c r="EX116" s="151">
        <f t="shared" si="361"/>
        <v>2201.0661036000001</v>
      </c>
      <c r="EY116" s="151">
        <f t="shared" si="361"/>
        <v>2201.0661036000001</v>
      </c>
      <c r="EZ116" s="151">
        <f t="shared" si="361"/>
        <v>2201.0661036000001</v>
      </c>
      <c r="FA116" s="151">
        <f t="shared" si="361"/>
        <v>2201.0661036000001</v>
      </c>
      <c r="FB116" s="151">
        <f t="shared" si="361"/>
        <v>2201.0661036000001</v>
      </c>
      <c r="FC116" s="151">
        <f t="shared" si="361"/>
        <v>2201.0661036000001</v>
      </c>
      <c r="FD116" s="151">
        <f t="shared" si="361"/>
        <v>2201.0661036000001</v>
      </c>
      <c r="FE116" s="151">
        <f t="shared" si="361"/>
        <v>2201.0661036000001</v>
      </c>
      <c r="FF116" s="151">
        <f t="shared" si="361"/>
        <v>2201.0661036000001</v>
      </c>
      <c r="FG116" s="151">
        <f t="shared" si="361"/>
        <v>2332.3536381600002</v>
      </c>
      <c r="FH116" s="151">
        <f t="shared" si="361"/>
        <v>2332.3536381600002</v>
      </c>
      <c r="FI116" s="151">
        <f t="shared" si="361"/>
        <v>2332.3536381600002</v>
      </c>
      <c r="FJ116" s="151">
        <f t="shared" si="361"/>
        <v>2332.3536381600002</v>
      </c>
      <c r="FK116" s="151">
        <f t="shared" si="361"/>
        <v>2332.3536381600002</v>
      </c>
      <c r="FL116" s="151">
        <f t="shared" si="361"/>
        <v>2332.3536381600002</v>
      </c>
      <c r="FM116" s="210">
        <f t="shared" si="361"/>
        <v>2332.3536381600002</v>
      </c>
      <c r="FN116" s="151">
        <f t="shared" si="361"/>
        <v>2332.3536381600002</v>
      </c>
      <c r="FO116" s="151">
        <f t="shared" si="361"/>
        <v>2332.3536381600002</v>
      </c>
      <c r="FP116" s="151">
        <f t="shared" si="361"/>
        <v>2332.3536381600002</v>
      </c>
      <c r="FQ116" s="151">
        <f t="shared" si="361"/>
        <v>2332.3536381600002</v>
      </c>
      <c r="FR116" s="151">
        <f t="shared" si="361"/>
        <v>2332.3536381600002</v>
      </c>
      <c r="FS116" s="151">
        <f t="shared" si="361"/>
        <v>1989.78258024</v>
      </c>
      <c r="FT116" s="151">
        <f t="shared" si="361"/>
        <v>1989.78258024</v>
      </c>
      <c r="FU116" s="151">
        <f t="shared" si="361"/>
        <v>1989.78258024</v>
      </c>
      <c r="FV116" s="151">
        <f t="shared" ref="FV116:GY116" si="362">IFERROR(IF(FV$25-$C116&lt;0,0,VLOOKUP((ROUNDDOWN((FV$25-$C116)/365+1,0)),$C$8:$E$16,3,0))*$E112*$D$20,0)</f>
        <v>1989.78258024</v>
      </c>
      <c r="FW116" s="151">
        <f t="shared" si="362"/>
        <v>1989.78258024</v>
      </c>
      <c r="FX116" s="151">
        <f t="shared" si="362"/>
        <v>1989.78258024</v>
      </c>
      <c r="FY116" s="151">
        <f t="shared" si="362"/>
        <v>1989.78258024</v>
      </c>
      <c r="FZ116" s="151">
        <f t="shared" si="362"/>
        <v>1989.78258024</v>
      </c>
      <c r="GA116" s="151">
        <f t="shared" si="362"/>
        <v>1989.78258024</v>
      </c>
      <c r="GB116" s="151">
        <f t="shared" si="362"/>
        <v>1989.78258024</v>
      </c>
      <c r="GC116" s="151">
        <f t="shared" si="362"/>
        <v>1989.78258024</v>
      </c>
      <c r="GD116" s="151">
        <f t="shared" si="362"/>
        <v>1989.78258024</v>
      </c>
      <c r="GE116" s="151">
        <f t="shared" si="362"/>
        <v>1347.93241128</v>
      </c>
      <c r="GF116" s="151">
        <f t="shared" si="362"/>
        <v>1347.93241128</v>
      </c>
      <c r="GG116" s="151">
        <f t="shared" si="362"/>
        <v>1347.93241128</v>
      </c>
      <c r="GH116" s="151">
        <f t="shared" si="362"/>
        <v>1347.93241128</v>
      </c>
      <c r="GI116" s="151">
        <f t="shared" si="362"/>
        <v>1347.93241128</v>
      </c>
      <c r="GJ116" s="151">
        <f t="shared" si="362"/>
        <v>1347.93241128</v>
      </c>
      <c r="GK116" s="151">
        <f t="shared" si="362"/>
        <v>1347.93241128</v>
      </c>
      <c r="GL116" s="307">
        <f t="shared" si="362"/>
        <v>1347.93241128</v>
      </c>
      <c r="GM116" s="151">
        <f t="shared" si="362"/>
        <v>1347.93241128</v>
      </c>
      <c r="GN116" s="151">
        <f t="shared" si="362"/>
        <v>1347.93241128</v>
      </c>
      <c r="GO116" s="151">
        <f t="shared" si="362"/>
        <v>1347.93241128</v>
      </c>
      <c r="GP116" s="151">
        <f t="shared" si="362"/>
        <v>1347.93241128</v>
      </c>
      <c r="GQ116" s="151">
        <f t="shared" si="362"/>
        <v>1605.56655168</v>
      </c>
      <c r="GR116" s="151">
        <f t="shared" si="362"/>
        <v>1605.56655168</v>
      </c>
      <c r="GS116" s="151">
        <f t="shared" si="362"/>
        <v>1605.56655168</v>
      </c>
      <c r="GT116" s="151">
        <f t="shared" si="362"/>
        <v>1605.56655168</v>
      </c>
      <c r="GU116" s="151">
        <f t="shared" si="362"/>
        <v>1605.56655168</v>
      </c>
      <c r="GV116" s="151">
        <f t="shared" si="362"/>
        <v>1605.56655168</v>
      </c>
      <c r="GW116" s="151">
        <f t="shared" si="362"/>
        <v>1605.56655168</v>
      </c>
      <c r="GX116" s="151">
        <f t="shared" si="362"/>
        <v>1605.56655168</v>
      </c>
      <c r="GY116" s="151">
        <f t="shared" si="362"/>
        <v>1605.56655168</v>
      </c>
    </row>
    <row r="117" spans="3:207" x14ac:dyDescent="0.25">
      <c r="C117" s="144">
        <v>43647</v>
      </c>
      <c r="D117" s="203">
        <f t="shared" si="342"/>
        <v>43677</v>
      </c>
      <c r="E117" s="213">
        <f>VLOOKUP(C117,'Sale_Actual&amp;forcast'!$B$4:$D$150,3,0)</f>
        <v>616</v>
      </c>
      <c r="F117" s="208">
        <v>0</v>
      </c>
      <c r="G117" s="208">
        <v>0</v>
      </c>
      <c r="H117" s="208">
        <v>0</v>
      </c>
      <c r="I117" s="208">
        <v>0</v>
      </c>
      <c r="J117" s="208">
        <v>0</v>
      </c>
      <c r="K117" s="208">
        <v>0</v>
      </c>
      <c r="L117" s="208">
        <v>0</v>
      </c>
      <c r="M117" s="208">
        <v>0</v>
      </c>
      <c r="N117" s="208">
        <v>0</v>
      </c>
      <c r="O117" s="208">
        <v>0</v>
      </c>
      <c r="P117" s="208">
        <v>0</v>
      </c>
      <c r="Q117" s="208">
        <v>0</v>
      </c>
      <c r="R117" s="208">
        <v>0</v>
      </c>
      <c r="S117" s="208">
        <v>0</v>
      </c>
      <c r="T117" s="208">
        <v>0</v>
      </c>
      <c r="U117" s="208">
        <v>0</v>
      </c>
      <c r="V117" s="208">
        <v>0</v>
      </c>
      <c r="W117" s="208">
        <v>0</v>
      </c>
      <c r="X117" s="208">
        <v>0</v>
      </c>
      <c r="Y117" s="208">
        <v>0</v>
      </c>
      <c r="Z117" s="208">
        <v>0</v>
      </c>
      <c r="AA117" s="208">
        <v>0</v>
      </c>
      <c r="AB117" s="208">
        <v>0</v>
      </c>
      <c r="AC117" s="208">
        <v>0</v>
      </c>
      <c r="AD117" s="208">
        <v>0</v>
      </c>
      <c r="AE117" s="208">
        <v>0</v>
      </c>
      <c r="AF117" s="208">
        <v>0</v>
      </c>
      <c r="AG117" s="208">
        <v>0</v>
      </c>
      <c r="AH117" s="208">
        <v>0</v>
      </c>
      <c r="AI117" s="208">
        <v>0</v>
      </c>
      <c r="AJ117" s="208">
        <v>0</v>
      </c>
      <c r="AK117" s="208">
        <v>0</v>
      </c>
      <c r="AL117" s="208">
        <v>0</v>
      </c>
      <c r="AM117" s="208">
        <v>0</v>
      </c>
      <c r="AN117" s="208">
        <v>0</v>
      </c>
      <c r="AO117" s="214">
        <v>0</v>
      </c>
      <c r="AP117" s="214">
        <v>0</v>
      </c>
      <c r="AQ117" s="268">
        <f t="shared" si="266"/>
        <v>0</v>
      </c>
      <c r="AR117" s="265">
        <f t="shared" ref="AR117:BW117" si="363">IFERROR(IF(AR$25-$C117&lt;0,0,VLOOKUP((ROUNDDOWN((AR$25-$C117)/365+1,0)),$C$8:$E$16,3,0))*$E113*$D$3,0)</f>
        <v>0</v>
      </c>
      <c r="AS117" s="265">
        <f t="shared" si="363"/>
        <v>0</v>
      </c>
      <c r="AT117" s="265">
        <f t="shared" si="363"/>
        <v>0</v>
      </c>
      <c r="AU117" s="265">
        <f t="shared" si="363"/>
        <v>0</v>
      </c>
      <c r="AV117" s="265">
        <f t="shared" si="363"/>
        <v>0</v>
      </c>
      <c r="AW117" s="265">
        <f t="shared" si="363"/>
        <v>0</v>
      </c>
      <c r="AX117" s="265">
        <f t="shared" si="363"/>
        <v>20.860457066446507</v>
      </c>
      <c r="AY117" s="265">
        <f t="shared" si="363"/>
        <v>20.860457066446507</v>
      </c>
      <c r="AZ117" s="265">
        <f t="shared" si="363"/>
        <v>20.860457066446507</v>
      </c>
      <c r="BA117" s="265">
        <f t="shared" si="363"/>
        <v>20.860457066446507</v>
      </c>
      <c r="BB117" s="265">
        <f t="shared" si="363"/>
        <v>20.860457066446507</v>
      </c>
      <c r="BC117" s="265">
        <f t="shared" si="363"/>
        <v>20.860457066446507</v>
      </c>
      <c r="BD117" s="265">
        <f t="shared" si="363"/>
        <v>20.860457066446507</v>
      </c>
      <c r="BE117" s="265">
        <f t="shared" si="363"/>
        <v>20.860457066446507</v>
      </c>
      <c r="BF117" s="265">
        <f t="shared" si="363"/>
        <v>20.860457066446507</v>
      </c>
      <c r="BG117" s="265">
        <f t="shared" si="363"/>
        <v>20.860457066446507</v>
      </c>
      <c r="BH117" s="265">
        <f t="shared" si="363"/>
        <v>20.860457066446507</v>
      </c>
      <c r="BI117" s="265">
        <f t="shared" si="363"/>
        <v>20.860457066446507</v>
      </c>
      <c r="BJ117" s="265">
        <f t="shared" si="363"/>
        <v>22.104725911243637</v>
      </c>
      <c r="BK117" s="265">
        <f t="shared" si="363"/>
        <v>22.104725911243637</v>
      </c>
      <c r="BL117" s="265">
        <f t="shared" si="363"/>
        <v>22.104725911243637</v>
      </c>
      <c r="BM117" s="265">
        <f t="shared" si="363"/>
        <v>22.104725911243637</v>
      </c>
      <c r="BN117" s="265">
        <f t="shared" si="363"/>
        <v>22.104725911243637</v>
      </c>
      <c r="BO117" s="269">
        <f t="shared" si="314"/>
        <v>12.835002142012435</v>
      </c>
      <c r="BP117" s="232">
        <f t="shared" si="363"/>
        <v>22.104725911243637</v>
      </c>
      <c r="BQ117" s="232">
        <f t="shared" si="363"/>
        <v>22.104725911243637</v>
      </c>
      <c r="BR117" s="232">
        <f t="shared" si="363"/>
        <v>22.104725911243637</v>
      </c>
      <c r="BS117" s="232">
        <f t="shared" si="363"/>
        <v>22.104725911243637</v>
      </c>
      <c r="BT117" s="232">
        <f t="shared" si="363"/>
        <v>22.104725911243637</v>
      </c>
      <c r="BU117" s="232">
        <f t="shared" si="363"/>
        <v>22.104725911243637</v>
      </c>
      <c r="BV117" s="232">
        <f t="shared" si="363"/>
        <v>18.858031577866182</v>
      </c>
      <c r="BW117" s="232">
        <f t="shared" si="363"/>
        <v>18.858031577866182</v>
      </c>
      <c r="BX117" s="232">
        <f t="shared" ref="BX117:DA117" si="364">IFERROR(IF(BX$25-$C117&lt;0,0,VLOOKUP((ROUNDDOWN((BX$25-$C117)/365+1,0)),$C$8:$E$16,3,0))*$E113*$D$3,0)</f>
        <v>18.858031577866182</v>
      </c>
      <c r="BY117" s="232">
        <f t="shared" si="364"/>
        <v>18.858031577866182</v>
      </c>
      <c r="BZ117" s="232">
        <f t="shared" si="364"/>
        <v>18.858031577866182</v>
      </c>
      <c r="CA117" s="232">
        <f t="shared" si="364"/>
        <v>18.858031577866182</v>
      </c>
      <c r="CB117" s="232">
        <f t="shared" si="364"/>
        <v>18.858031577866182</v>
      </c>
      <c r="CC117" s="232">
        <f t="shared" si="364"/>
        <v>18.858031577866182</v>
      </c>
      <c r="CD117" s="232">
        <f t="shared" si="364"/>
        <v>18.858031577866182</v>
      </c>
      <c r="CE117" s="232">
        <f t="shared" si="364"/>
        <v>18.858031577866182</v>
      </c>
      <c r="CF117" s="232">
        <f t="shared" si="364"/>
        <v>18.858031577866182</v>
      </c>
      <c r="CG117" s="232">
        <f t="shared" si="364"/>
        <v>18.858031577866182</v>
      </c>
      <c r="CH117" s="232">
        <f t="shared" si="364"/>
        <v>12.774939447746878</v>
      </c>
      <c r="CI117" s="232">
        <f t="shared" si="364"/>
        <v>12.774939447746878</v>
      </c>
      <c r="CJ117" s="232">
        <f t="shared" si="364"/>
        <v>12.774939447746878</v>
      </c>
      <c r="CK117" s="232">
        <f t="shared" si="364"/>
        <v>12.774939447746878</v>
      </c>
      <c r="CL117" s="232">
        <f t="shared" si="364"/>
        <v>12.774939447746878</v>
      </c>
      <c r="CM117" s="232">
        <f t="shared" si="364"/>
        <v>12.774939447746878</v>
      </c>
      <c r="CN117" s="232">
        <f t="shared" si="364"/>
        <v>12.774939447746878</v>
      </c>
      <c r="CO117" s="232">
        <f t="shared" si="364"/>
        <v>12.774939447746878</v>
      </c>
      <c r="CP117" s="232">
        <f t="shared" si="364"/>
        <v>12.774939447746878</v>
      </c>
      <c r="CQ117" s="232">
        <f t="shared" si="364"/>
        <v>12.774939447746878</v>
      </c>
      <c r="CR117" s="232">
        <f t="shared" si="364"/>
        <v>12.774939447746878</v>
      </c>
      <c r="CS117" s="232">
        <f t="shared" si="364"/>
        <v>12.774939447746878</v>
      </c>
      <c r="CT117" s="232">
        <f t="shared" si="364"/>
        <v>15.216649815225116</v>
      </c>
      <c r="CU117" s="232">
        <f t="shared" si="364"/>
        <v>15.216649815225116</v>
      </c>
      <c r="CV117" s="232">
        <f t="shared" si="364"/>
        <v>15.216649815225116</v>
      </c>
      <c r="CW117" s="232">
        <f t="shared" si="364"/>
        <v>15.216649815225116</v>
      </c>
      <c r="CX117" s="232">
        <f t="shared" si="364"/>
        <v>15.216649815225116</v>
      </c>
      <c r="CY117" s="232">
        <f t="shared" si="364"/>
        <v>15.216649815225116</v>
      </c>
      <c r="CZ117" s="232">
        <f t="shared" si="364"/>
        <v>15.216649815225116</v>
      </c>
      <c r="DA117" s="232">
        <f t="shared" si="364"/>
        <v>15.216649815225116</v>
      </c>
      <c r="DD117" s="325">
        <v>0</v>
      </c>
      <c r="DE117" s="151">
        <v>0</v>
      </c>
      <c r="DF117" s="151">
        <v>0</v>
      </c>
      <c r="DG117" s="151">
        <v>0</v>
      </c>
      <c r="DH117" s="151">
        <v>0</v>
      </c>
      <c r="DI117" s="151">
        <v>0</v>
      </c>
      <c r="DJ117" s="151">
        <v>0</v>
      </c>
      <c r="DK117" s="151">
        <v>0</v>
      </c>
      <c r="DL117" s="151">
        <v>0</v>
      </c>
      <c r="DM117" s="151">
        <v>0</v>
      </c>
      <c r="DN117" s="151">
        <v>0</v>
      </c>
      <c r="DO117" s="151">
        <v>0</v>
      </c>
      <c r="DP117" s="151">
        <v>0</v>
      </c>
      <c r="DQ117" s="151">
        <v>0</v>
      </c>
      <c r="DR117" s="151">
        <v>0</v>
      </c>
      <c r="DS117" s="151">
        <v>0</v>
      </c>
      <c r="DT117" s="151">
        <v>0</v>
      </c>
      <c r="DU117" s="151">
        <v>0</v>
      </c>
      <c r="DV117" s="151">
        <v>0</v>
      </c>
      <c r="DW117" s="151">
        <v>0</v>
      </c>
      <c r="DX117" s="151">
        <v>0</v>
      </c>
      <c r="DY117" s="151">
        <v>0</v>
      </c>
      <c r="DZ117" s="151">
        <v>0</v>
      </c>
      <c r="EA117" s="151">
        <v>0</v>
      </c>
      <c r="EB117" s="151">
        <v>0</v>
      </c>
      <c r="EC117" s="151">
        <v>0</v>
      </c>
      <c r="ED117" s="151">
        <v>0</v>
      </c>
      <c r="EE117" s="151">
        <v>0</v>
      </c>
      <c r="EF117" s="151">
        <v>0</v>
      </c>
      <c r="EG117" s="151">
        <v>0</v>
      </c>
      <c r="EH117" s="151">
        <v>0</v>
      </c>
      <c r="EI117" s="151">
        <v>0</v>
      </c>
      <c r="EJ117" s="151">
        <v>0</v>
      </c>
      <c r="EK117" s="151">
        <v>0</v>
      </c>
      <c r="EL117" s="151">
        <v>0</v>
      </c>
      <c r="EM117" s="151">
        <v>0</v>
      </c>
      <c r="EN117" s="326">
        <v>0</v>
      </c>
      <c r="EO117" s="325">
        <f t="shared" si="269"/>
        <v>0</v>
      </c>
      <c r="EP117" s="151">
        <f t="shared" ref="EP117:FU117" si="365">IFERROR(IF(EP$25-$C117&lt;0,0,VLOOKUP((ROUNDDOWN((EP$25-$C117)/365+1,0)),$C$8:$E$16,3,0))*$E113*$D$20,0)</f>
        <v>0</v>
      </c>
      <c r="EQ117" s="151">
        <f t="shared" si="365"/>
        <v>0</v>
      </c>
      <c r="ER117" s="151">
        <f t="shared" si="365"/>
        <v>0</v>
      </c>
      <c r="ES117" s="151">
        <f t="shared" si="365"/>
        <v>0</v>
      </c>
      <c r="ET117" s="151">
        <f t="shared" si="365"/>
        <v>0</v>
      </c>
      <c r="EU117" s="151">
        <f t="shared" si="365"/>
        <v>0</v>
      </c>
      <c r="EV117" s="151">
        <f t="shared" si="365"/>
        <v>795.289131</v>
      </c>
      <c r="EW117" s="151">
        <f t="shared" si="365"/>
        <v>795.289131</v>
      </c>
      <c r="EX117" s="151">
        <f t="shared" si="365"/>
        <v>795.289131</v>
      </c>
      <c r="EY117" s="151">
        <f t="shared" si="365"/>
        <v>795.289131</v>
      </c>
      <c r="EZ117" s="151">
        <f t="shared" si="365"/>
        <v>795.289131</v>
      </c>
      <c r="FA117" s="151">
        <f t="shared" si="365"/>
        <v>795.289131</v>
      </c>
      <c r="FB117" s="151">
        <f t="shared" si="365"/>
        <v>795.289131</v>
      </c>
      <c r="FC117" s="151">
        <f t="shared" si="365"/>
        <v>795.289131</v>
      </c>
      <c r="FD117" s="151">
        <f t="shared" si="365"/>
        <v>795.289131</v>
      </c>
      <c r="FE117" s="151">
        <f t="shared" si="365"/>
        <v>795.289131</v>
      </c>
      <c r="FF117" s="151">
        <f t="shared" si="365"/>
        <v>795.289131</v>
      </c>
      <c r="FG117" s="151">
        <f t="shared" si="365"/>
        <v>795.289131</v>
      </c>
      <c r="FH117" s="151">
        <f t="shared" si="365"/>
        <v>842.72593859999995</v>
      </c>
      <c r="FI117" s="151">
        <f t="shared" si="365"/>
        <v>842.72593859999995</v>
      </c>
      <c r="FJ117" s="151">
        <f t="shared" si="365"/>
        <v>842.72593859999995</v>
      </c>
      <c r="FK117" s="151">
        <f t="shared" si="365"/>
        <v>842.72593859999995</v>
      </c>
      <c r="FL117" s="151">
        <f t="shared" si="365"/>
        <v>842.72593859999995</v>
      </c>
      <c r="FM117" s="210">
        <f t="shared" si="365"/>
        <v>842.72593859999995</v>
      </c>
      <c r="FN117" s="151">
        <f t="shared" si="365"/>
        <v>842.72593859999995</v>
      </c>
      <c r="FO117" s="151">
        <f t="shared" si="365"/>
        <v>842.72593859999995</v>
      </c>
      <c r="FP117" s="151">
        <f t="shared" si="365"/>
        <v>842.72593859999995</v>
      </c>
      <c r="FQ117" s="151">
        <f t="shared" si="365"/>
        <v>842.72593859999995</v>
      </c>
      <c r="FR117" s="151">
        <f t="shared" si="365"/>
        <v>842.72593859999995</v>
      </c>
      <c r="FS117" s="151">
        <f t="shared" si="365"/>
        <v>842.72593859999995</v>
      </c>
      <c r="FT117" s="151">
        <f t="shared" si="365"/>
        <v>718.94817539999997</v>
      </c>
      <c r="FU117" s="151">
        <f t="shared" si="365"/>
        <v>718.94817539999997</v>
      </c>
      <c r="FV117" s="151">
        <f t="shared" ref="FV117:GY117" si="366">IFERROR(IF(FV$25-$C117&lt;0,0,VLOOKUP((ROUNDDOWN((FV$25-$C117)/365+1,0)),$C$8:$E$16,3,0))*$E113*$D$20,0)</f>
        <v>718.94817539999997</v>
      </c>
      <c r="FW117" s="151">
        <f t="shared" si="366"/>
        <v>718.94817539999997</v>
      </c>
      <c r="FX117" s="151">
        <f t="shared" si="366"/>
        <v>718.94817539999997</v>
      </c>
      <c r="FY117" s="151">
        <f t="shared" si="366"/>
        <v>718.94817539999997</v>
      </c>
      <c r="FZ117" s="151">
        <f t="shared" si="366"/>
        <v>718.94817539999997</v>
      </c>
      <c r="GA117" s="151">
        <f t="shared" si="366"/>
        <v>718.94817539999997</v>
      </c>
      <c r="GB117" s="151">
        <f t="shared" si="366"/>
        <v>718.94817539999997</v>
      </c>
      <c r="GC117" s="151">
        <f t="shared" si="366"/>
        <v>718.94817539999997</v>
      </c>
      <c r="GD117" s="151">
        <f t="shared" si="366"/>
        <v>718.94817539999997</v>
      </c>
      <c r="GE117" s="151">
        <f t="shared" si="366"/>
        <v>718.94817539999997</v>
      </c>
      <c r="GF117" s="151">
        <f t="shared" si="366"/>
        <v>487.03489379999996</v>
      </c>
      <c r="GG117" s="151">
        <f t="shared" si="366"/>
        <v>487.03489379999996</v>
      </c>
      <c r="GH117" s="151">
        <f t="shared" si="366"/>
        <v>487.03489379999996</v>
      </c>
      <c r="GI117" s="151">
        <f t="shared" si="366"/>
        <v>487.03489379999996</v>
      </c>
      <c r="GJ117" s="151">
        <f t="shared" si="366"/>
        <v>487.03489379999996</v>
      </c>
      <c r="GK117" s="151">
        <f t="shared" si="366"/>
        <v>487.03489379999996</v>
      </c>
      <c r="GL117" s="307">
        <f t="shared" si="366"/>
        <v>487.03489379999996</v>
      </c>
      <c r="GM117" s="151">
        <f t="shared" si="366"/>
        <v>487.03489379999996</v>
      </c>
      <c r="GN117" s="151">
        <f t="shared" si="366"/>
        <v>487.03489379999996</v>
      </c>
      <c r="GO117" s="151">
        <f t="shared" si="366"/>
        <v>487.03489379999996</v>
      </c>
      <c r="GP117" s="151">
        <f t="shared" si="366"/>
        <v>487.03489379999996</v>
      </c>
      <c r="GQ117" s="151">
        <f t="shared" si="366"/>
        <v>487.03489379999996</v>
      </c>
      <c r="GR117" s="151">
        <f t="shared" si="366"/>
        <v>580.12325279999993</v>
      </c>
      <c r="GS117" s="151">
        <f t="shared" si="366"/>
        <v>580.12325279999993</v>
      </c>
      <c r="GT117" s="151">
        <f t="shared" si="366"/>
        <v>580.12325279999993</v>
      </c>
      <c r="GU117" s="151">
        <f t="shared" si="366"/>
        <v>580.12325279999993</v>
      </c>
      <c r="GV117" s="151">
        <f t="shared" si="366"/>
        <v>580.12325279999993</v>
      </c>
      <c r="GW117" s="151">
        <f t="shared" si="366"/>
        <v>580.12325279999993</v>
      </c>
      <c r="GX117" s="151">
        <f t="shared" si="366"/>
        <v>580.12325279999993</v>
      </c>
      <c r="GY117" s="151">
        <f t="shared" si="366"/>
        <v>580.12325279999993</v>
      </c>
    </row>
    <row r="118" spans="3:207" x14ac:dyDescent="0.25">
      <c r="C118" s="144">
        <v>43678</v>
      </c>
      <c r="D118" s="203">
        <f t="shared" si="342"/>
        <v>43708</v>
      </c>
      <c r="E118" s="213">
        <f>VLOOKUP(C118,'Sale_Actual&amp;forcast'!$B$4:$D$150,3,0)</f>
        <v>664</v>
      </c>
      <c r="F118" s="208">
        <v>0</v>
      </c>
      <c r="G118" s="208">
        <v>0</v>
      </c>
      <c r="H118" s="208">
        <v>0</v>
      </c>
      <c r="I118" s="208">
        <v>0</v>
      </c>
      <c r="J118" s="208">
        <v>0</v>
      </c>
      <c r="K118" s="208">
        <v>0</v>
      </c>
      <c r="L118" s="208">
        <v>0</v>
      </c>
      <c r="M118" s="208">
        <v>0</v>
      </c>
      <c r="N118" s="208">
        <v>0</v>
      </c>
      <c r="O118" s="208">
        <v>0</v>
      </c>
      <c r="P118" s="208">
        <v>0</v>
      </c>
      <c r="Q118" s="208">
        <v>0</v>
      </c>
      <c r="R118" s="208">
        <v>0</v>
      </c>
      <c r="S118" s="208">
        <v>0</v>
      </c>
      <c r="T118" s="208">
        <v>0</v>
      </c>
      <c r="U118" s="208">
        <v>0</v>
      </c>
      <c r="V118" s="208">
        <v>0</v>
      </c>
      <c r="W118" s="208">
        <v>0</v>
      </c>
      <c r="X118" s="208">
        <v>0</v>
      </c>
      <c r="Y118" s="208">
        <v>0</v>
      </c>
      <c r="Z118" s="208">
        <v>0</v>
      </c>
      <c r="AA118" s="208">
        <v>0</v>
      </c>
      <c r="AB118" s="208">
        <v>0</v>
      </c>
      <c r="AC118" s="208">
        <v>0</v>
      </c>
      <c r="AD118" s="208">
        <v>0</v>
      </c>
      <c r="AE118" s="208">
        <v>0</v>
      </c>
      <c r="AF118" s="208">
        <v>0</v>
      </c>
      <c r="AG118" s="208">
        <v>0</v>
      </c>
      <c r="AH118" s="208">
        <v>0</v>
      </c>
      <c r="AI118" s="208">
        <v>0</v>
      </c>
      <c r="AJ118" s="208">
        <v>0</v>
      </c>
      <c r="AK118" s="208">
        <v>0</v>
      </c>
      <c r="AL118" s="208">
        <v>0</v>
      </c>
      <c r="AM118" s="208">
        <v>0</v>
      </c>
      <c r="AN118" s="208">
        <v>0</v>
      </c>
      <c r="AO118" s="214">
        <v>0</v>
      </c>
      <c r="AP118" s="214">
        <v>0</v>
      </c>
      <c r="AQ118" s="268">
        <f t="shared" si="266"/>
        <v>0</v>
      </c>
      <c r="AR118" s="265">
        <f t="shared" ref="AR118:BW118" si="367">IFERROR(IF(AR$25-$C118&lt;0,0,VLOOKUP((ROUNDDOWN((AR$25-$C118)/365+1,0)),$C$8:$E$16,3,0))*$E114*$D$3,0)</f>
        <v>0</v>
      </c>
      <c r="AS118" s="265">
        <f t="shared" si="367"/>
        <v>0</v>
      </c>
      <c r="AT118" s="265">
        <f t="shared" si="367"/>
        <v>0</v>
      </c>
      <c r="AU118" s="265">
        <f t="shared" si="367"/>
        <v>0</v>
      </c>
      <c r="AV118" s="265">
        <f t="shared" si="367"/>
        <v>0</v>
      </c>
      <c r="AW118" s="265">
        <f t="shared" si="367"/>
        <v>0</v>
      </c>
      <c r="AX118" s="265">
        <f t="shared" si="367"/>
        <v>0</v>
      </c>
      <c r="AY118" s="265">
        <f t="shared" si="367"/>
        <v>46.351212117584033</v>
      </c>
      <c r="AZ118" s="265">
        <f t="shared" si="367"/>
        <v>46.351212117584033</v>
      </c>
      <c r="BA118" s="265">
        <f t="shared" si="367"/>
        <v>46.351212117584033</v>
      </c>
      <c r="BB118" s="265">
        <f t="shared" si="367"/>
        <v>46.351212117584033</v>
      </c>
      <c r="BC118" s="265">
        <f t="shared" si="367"/>
        <v>46.351212117584033</v>
      </c>
      <c r="BD118" s="265">
        <f t="shared" si="367"/>
        <v>46.351212117584033</v>
      </c>
      <c r="BE118" s="265">
        <f t="shared" si="367"/>
        <v>46.351212117584033</v>
      </c>
      <c r="BF118" s="265">
        <f t="shared" si="367"/>
        <v>46.351212117584033</v>
      </c>
      <c r="BG118" s="265">
        <f t="shared" si="367"/>
        <v>46.351212117584033</v>
      </c>
      <c r="BH118" s="265">
        <f t="shared" si="367"/>
        <v>46.351212117584033</v>
      </c>
      <c r="BI118" s="265">
        <f t="shared" si="367"/>
        <v>46.351212117584033</v>
      </c>
      <c r="BJ118" s="265">
        <f t="shared" si="367"/>
        <v>46.351212117584033</v>
      </c>
      <c r="BK118" s="265">
        <f t="shared" si="367"/>
        <v>49.11593433689049</v>
      </c>
      <c r="BL118" s="265">
        <f t="shared" si="367"/>
        <v>49.11593433689049</v>
      </c>
      <c r="BM118" s="265">
        <f t="shared" si="367"/>
        <v>49.11593433689049</v>
      </c>
      <c r="BN118" s="265">
        <f t="shared" si="367"/>
        <v>49.11593433689049</v>
      </c>
      <c r="BO118" s="269">
        <f t="shared" si="314"/>
        <v>28.51892961496867</v>
      </c>
      <c r="BP118" s="232">
        <f t="shared" si="367"/>
        <v>49.11593433689049</v>
      </c>
      <c r="BQ118" s="232">
        <f t="shared" si="367"/>
        <v>49.11593433689049</v>
      </c>
      <c r="BR118" s="232">
        <f t="shared" si="367"/>
        <v>49.11593433689049</v>
      </c>
      <c r="BS118" s="232">
        <f t="shared" si="367"/>
        <v>49.11593433689049</v>
      </c>
      <c r="BT118" s="232">
        <f t="shared" si="367"/>
        <v>49.11593433689049</v>
      </c>
      <c r="BU118" s="232">
        <f t="shared" si="367"/>
        <v>49.11593433689049</v>
      </c>
      <c r="BV118" s="232">
        <f t="shared" si="367"/>
        <v>49.11593433689049</v>
      </c>
      <c r="BW118" s="232">
        <f t="shared" si="367"/>
        <v>41.901892130241393</v>
      </c>
      <c r="BX118" s="232">
        <f t="shared" ref="BX118:DA118" si="368">IFERROR(IF(BX$25-$C118&lt;0,0,VLOOKUP((ROUNDDOWN((BX$25-$C118)/365+1,0)),$C$8:$E$16,3,0))*$E114*$D$3,0)</f>
        <v>41.901892130241393</v>
      </c>
      <c r="BY118" s="232">
        <f t="shared" si="368"/>
        <v>41.901892130241393</v>
      </c>
      <c r="BZ118" s="232">
        <f t="shared" si="368"/>
        <v>41.901892130241393</v>
      </c>
      <c r="CA118" s="232">
        <f t="shared" si="368"/>
        <v>41.901892130241393</v>
      </c>
      <c r="CB118" s="232">
        <f t="shared" si="368"/>
        <v>41.901892130241393</v>
      </c>
      <c r="CC118" s="232">
        <f t="shared" si="368"/>
        <v>41.901892130241393</v>
      </c>
      <c r="CD118" s="232">
        <f t="shared" si="368"/>
        <v>41.901892130241393</v>
      </c>
      <c r="CE118" s="232">
        <f t="shared" si="368"/>
        <v>41.901892130241393</v>
      </c>
      <c r="CF118" s="232">
        <f t="shared" si="368"/>
        <v>41.901892130241393</v>
      </c>
      <c r="CG118" s="232">
        <f t="shared" si="368"/>
        <v>41.901892130241393</v>
      </c>
      <c r="CH118" s="232">
        <f t="shared" si="368"/>
        <v>41.901892130241393</v>
      </c>
      <c r="CI118" s="232">
        <f t="shared" si="368"/>
        <v>28.385472391409824</v>
      </c>
      <c r="CJ118" s="232">
        <f t="shared" si="368"/>
        <v>28.385472391409824</v>
      </c>
      <c r="CK118" s="232">
        <f t="shared" si="368"/>
        <v>28.385472391409824</v>
      </c>
      <c r="CL118" s="232">
        <f t="shared" si="368"/>
        <v>28.385472391409824</v>
      </c>
      <c r="CM118" s="232">
        <f t="shared" si="368"/>
        <v>28.385472391409824</v>
      </c>
      <c r="CN118" s="232">
        <f t="shared" si="368"/>
        <v>28.385472391409824</v>
      </c>
      <c r="CO118" s="232">
        <f t="shared" si="368"/>
        <v>28.385472391409824</v>
      </c>
      <c r="CP118" s="232">
        <f t="shared" si="368"/>
        <v>28.385472391409824</v>
      </c>
      <c r="CQ118" s="232">
        <f t="shared" si="368"/>
        <v>28.385472391409824</v>
      </c>
      <c r="CR118" s="232">
        <f t="shared" si="368"/>
        <v>28.385472391409824</v>
      </c>
      <c r="CS118" s="232">
        <f t="shared" si="368"/>
        <v>28.385472391409824</v>
      </c>
      <c r="CT118" s="232">
        <f t="shared" si="368"/>
        <v>28.385472391409824</v>
      </c>
      <c r="CU118" s="232">
        <f t="shared" si="368"/>
        <v>33.810868144349911</v>
      </c>
      <c r="CV118" s="232">
        <f t="shared" si="368"/>
        <v>33.810868144349911</v>
      </c>
      <c r="CW118" s="232">
        <f t="shared" si="368"/>
        <v>33.810868144349911</v>
      </c>
      <c r="CX118" s="232">
        <f t="shared" si="368"/>
        <v>33.810868144349911</v>
      </c>
      <c r="CY118" s="232">
        <f t="shared" si="368"/>
        <v>33.810868144349911</v>
      </c>
      <c r="CZ118" s="232">
        <f t="shared" si="368"/>
        <v>33.810868144349911</v>
      </c>
      <c r="DA118" s="232">
        <f t="shared" si="368"/>
        <v>33.810868144349911</v>
      </c>
      <c r="DD118" s="325">
        <v>0</v>
      </c>
      <c r="DE118" s="151">
        <v>0</v>
      </c>
      <c r="DF118" s="151">
        <v>0</v>
      </c>
      <c r="DG118" s="151">
        <v>0</v>
      </c>
      <c r="DH118" s="151">
        <v>0</v>
      </c>
      <c r="DI118" s="151">
        <v>0</v>
      </c>
      <c r="DJ118" s="151">
        <v>0</v>
      </c>
      <c r="DK118" s="151">
        <v>0</v>
      </c>
      <c r="DL118" s="151">
        <v>0</v>
      </c>
      <c r="DM118" s="151">
        <v>0</v>
      </c>
      <c r="DN118" s="151">
        <v>0</v>
      </c>
      <c r="DO118" s="151">
        <v>0</v>
      </c>
      <c r="DP118" s="151">
        <v>0</v>
      </c>
      <c r="DQ118" s="151">
        <v>0</v>
      </c>
      <c r="DR118" s="151">
        <v>0</v>
      </c>
      <c r="DS118" s="151">
        <v>0</v>
      </c>
      <c r="DT118" s="151">
        <v>0</v>
      </c>
      <c r="DU118" s="151">
        <v>0</v>
      </c>
      <c r="DV118" s="151">
        <v>0</v>
      </c>
      <c r="DW118" s="151">
        <v>0</v>
      </c>
      <c r="DX118" s="151">
        <v>0</v>
      </c>
      <c r="DY118" s="151">
        <v>0</v>
      </c>
      <c r="DZ118" s="151">
        <v>0</v>
      </c>
      <c r="EA118" s="151">
        <v>0</v>
      </c>
      <c r="EB118" s="151">
        <v>0</v>
      </c>
      <c r="EC118" s="151">
        <v>0</v>
      </c>
      <c r="ED118" s="151">
        <v>0</v>
      </c>
      <c r="EE118" s="151">
        <v>0</v>
      </c>
      <c r="EF118" s="151">
        <v>0</v>
      </c>
      <c r="EG118" s="151">
        <v>0</v>
      </c>
      <c r="EH118" s="151">
        <v>0</v>
      </c>
      <c r="EI118" s="151">
        <v>0</v>
      </c>
      <c r="EJ118" s="151">
        <v>0</v>
      </c>
      <c r="EK118" s="151">
        <v>0</v>
      </c>
      <c r="EL118" s="151">
        <v>0</v>
      </c>
      <c r="EM118" s="151">
        <v>0</v>
      </c>
      <c r="EN118" s="326">
        <v>0</v>
      </c>
      <c r="EO118" s="325">
        <f t="shared" si="269"/>
        <v>0</v>
      </c>
      <c r="EP118" s="151">
        <f t="shared" ref="EP118:FU118" si="369">IFERROR(IF(EP$25-$C118&lt;0,0,VLOOKUP((ROUNDDOWN((EP$25-$C118)/365+1,0)),$C$8:$E$16,3,0))*$E114*$D$20,0)</f>
        <v>0</v>
      </c>
      <c r="EQ118" s="151">
        <f t="shared" si="369"/>
        <v>0</v>
      </c>
      <c r="ER118" s="151">
        <f t="shared" si="369"/>
        <v>0</v>
      </c>
      <c r="ES118" s="151">
        <f t="shared" si="369"/>
        <v>0</v>
      </c>
      <c r="ET118" s="151">
        <f t="shared" si="369"/>
        <v>0</v>
      </c>
      <c r="EU118" s="151">
        <f t="shared" si="369"/>
        <v>0</v>
      </c>
      <c r="EV118" s="151">
        <f t="shared" si="369"/>
        <v>0</v>
      </c>
      <c r="EW118" s="151">
        <f t="shared" si="369"/>
        <v>1767.1048667999999</v>
      </c>
      <c r="EX118" s="151">
        <f t="shared" si="369"/>
        <v>1767.1048667999999</v>
      </c>
      <c r="EY118" s="151">
        <f t="shared" si="369"/>
        <v>1767.1048667999999</v>
      </c>
      <c r="EZ118" s="151">
        <f t="shared" si="369"/>
        <v>1767.1048667999999</v>
      </c>
      <c r="FA118" s="151">
        <f t="shared" si="369"/>
        <v>1767.1048667999999</v>
      </c>
      <c r="FB118" s="151">
        <f t="shared" si="369"/>
        <v>1767.1048667999999</v>
      </c>
      <c r="FC118" s="151">
        <f t="shared" si="369"/>
        <v>1767.1048667999999</v>
      </c>
      <c r="FD118" s="151">
        <f t="shared" si="369"/>
        <v>1767.1048667999999</v>
      </c>
      <c r="FE118" s="151">
        <f t="shared" si="369"/>
        <v>1767.1048667999999</v>
      </c>
      <c r="FF118" s="151">
        <f t="shared" si="369"/>
        <v>1767.1048667999999</v>
      </c>
      <c r="FG118" s="151">
        <f t="shared" si="369"/>
        <v>1767.1048667999999</v>
      </c>
      <c r="FH118" s="151">
        <f t="shared" si="369"/>
        <v>1767.1048667999999</v>
      </c>
      <c r="FI118" s="151">
        <f t="shared" si="369"/>
        <v>1872.5078080799999</v>
      </c>
      <c r="FJ118" s="151">
        <f t="shared" si="369"/>
        <v>1872.5078080799999</v>
      </c>
      <c r="FK118" s="151">
        <f t="shared" si="369"/>
        <v>1872.5078080799999</v>
      </c>
      <c r="FL118" s="151">
        <f t="shared" si="369"/>
        <v>1872.5078080799999</v>
      </c>
      <c r="FM118" s="210">
        <f t="shared" si="369"/>
        <v>1872.5078080799999</v>
      </c>
      <c r="FN118" s="151">
        <f t="shared" si="369"/>
        <v>1872.5078080799999</v>
      </c>
      <c r="FO118" s="151">
        <f t="shared" si="369"/>
        <v>1872.5078080799999</v>
      </c>
      <c r="FP118" s="151">
        <f t="shared" si="369"/>
        <v>1872.5078080799999</v>
      </c>
      <c r="FQ118" s="151">
        <f t="shared" si="369"/>
        <v>1872.5078080799999</v>
      </c>
      <c r="FR118" s="151">
        <f t="shared" si="369"/>
        <v>1872.5078080799999</v>
      </c>
      <c r="FS118" s="151">
        <f t="shared" si="369"/>
        <v>1872.5078080799999</v>
      </c>
      <c r="FT118" s="151">
        <f t="shared" si="369"/>
        <v>1872.5078080799999</v>
      </c>
      <c r="FU118" s="151">
        <f t="shared" si="369"/>
        <v>1597.47791112</v>
      </c>
      <c r="FV118" s="151">
        <f t="shared" ref="FV118:GY118" si="370">IFERROR(IF(FV$25-$C118&lt;0,0,VLOOKUP((ROUNDDOWN((FV$25-$C118)/365+1,0)),$C$8:$E$16,3,0))*$E114*$D$20,0)</f>
        <v>1597.47791112</v>
      </c>
      <c r="FW118" s="151">
        <f t="shared" si="370"/>
        <v>1597.47791112</v>
      </c>
      <c r="FX118" s="151">
        <f t="shared" si="370"/>
        <v>1597.47791112</v>
      </c>
      <c r="FY118" s="151">
        <f t="shared" si="370"/>
        <v>1597.47791112</v>
      </c>
      <c r="FZ118" s="151">
        <f t="shared" si="370"/>
        <v>1597.47791112</v>
      </c>
      <c r="GA118" s="151">
        <f t="shared" si="370"/>
        <v>1597.47791112</v>
      </c>
      <c r="GB118" s="151">
        <f t="shared" si="370"/>
        <v>1597.47791112</v>
      </c>
      <c r="GC118" s="151">
        <f t="shared" si="370"/>
        <v>1597.47791112</v>
      </c>
      <c r="GD118" s="151">
        <f t="shared" si="370"/>
        <v>1597.47791112</v>
      </c>
      <c r="GE118" s="151">
        <f t="shared" si="370"/>
        <v>1597.47791112</v>
      </c>
      <c r="GF118" s="151">
        <f t="shared" si="370"/>
        <v>1597.47791112</v>
      </c>
      <c r="GG118" s="151">
        <f t="shared" si="370"/>
        <v>1082.1746426399998</v>
      </c>
      <c r="GH118" s="151">
        <f t="shared" si="370"/>
        <v>1082.1746426399998</v>
      </c>
      <c r="GI118" s="151">
        <f t="shared" si="370"/>
        <v>1082.1746426399998</v>
      </c>
      <c r="GJ118" s="151">
        <f t="shared" si="370"/>
        <v>1082.1746426399998</v>
      </c>
      <c r="GK118" s="151">
        <f t="shared" si="370"/>
        <v>1082.1746426399998</v>
      </c>
      <c r="GL118" s="307">
        <f t="shared" si="370"/>
        <v>1082.1746426399998</v>
      </c>
      <c r="GM118" s="151">
        <f t="shared" si="370"/>
        <v>1082.1746426399998</v>
      </c>
      <c r="GN118" s="151">
        <f t="shared" si="370"/>
        <v>1082.1746426399998</v>
      </c>
      <c r="GO118" s="151">
        <f t="shared" si="370"/>
        <v>1082.1746426399998</v>
      </c>
      <c r="GP118" s="151">
        <f t="shared" si="370"/>
        <v>1082.1746426399998</v>
      </c>
      <c r="GQ118" s="151">
        <f t="shared" si="370"/>
        <v>1082.1746426399998</v>
      </c>
      <c r="GR118" s="151">
        <f t="shared" si="370"/>
        <v>1082.1746426399998</v>
      </c>
      <c r="GS118" s="151">
        <f t="shared" si="370"/>
        <v>1289.01374784</v>
      </c>
      <c r="GT118" s="151">
        <f t="shared" si="370"/>
        <v>1289.01374784</v>
      </c>
      <c r="GU118" s="151">
        <f t="shared" si="370"/>
        <v>1289.01374784</v>
      </c>
      <c r="GV118" s="151">
        <f t="shared" si="370"/>
        <v>1289.01374784</v>
      </c>
      <c r="GW118" s="151">
        <f t="shared" si="370"/>
        <v>1289.01374784</v>
      </c>
      <c r="GX118" s="151">
        <f t="shared" si="370"/>
        <v>1289.01374784</v>
      </c>
      <c r="GY118" s="151">
        <f t="shared" si="370"/>
        <v>1289.01374784</v>
      </c>
    </row>
    <row r="119" spans="3:207" x14ac:dyDescent="0.25">
      <c r="C119" s="144">
        <v>43709</v>
      </c>
      <c r="D119" s="203">
        <f t="shared" si="342"/>
        <v>43738</v>
      </c>
      <c r="E119" s="213">
        <f>VLOOKUP(C119,'Sale_Actual&amp;forcast'!$B$4:$D$150,3,0)</f>
        <v>1212</v>
      </c>
      <c r="F119" s="208">
        <v>0</v>
      </c>
      <c r="G119" s="208">
        <v>0</v>
      </c>
      <c r="H119" s="208">
        <v>0</v>
      </c>
      <c r="I119" s="208">
        <v>0</v>
      </c>
      <c r="J119" s="208">
        <v>0</v>
      </c>
      <c r="K119" s="208">
        <v>0</v>
      </c>
      <c r="L119" s="208">
        <v>0</v>
      </c>
      <c r="M119" s="208">
        <v>0</v>
      </c>
      <c r="N119" s="208">
        <v>0</v>
      </c>
      <c r="O119" s="208">
        <v>0</v>
      </c>
      <c r="P119" s="208">
        <v>0</v>
      </c>
      <c r="Q119" s="208">
        <v>0</v>
      </c>
      <c r="R119" s="208">
        <v>0</v>
      </c>
      <c r="S119" s="208">
        <v>0</v>
      </c>
      <c r="T119" s="208">
        <v>0</v>
      </c>
      <c r="U119" s="208">
        <v>0</v>
      </c>
      <c r="V119" s="208">
        <v>0</v>
      </c>
      <c r="W119" s="208">
        <v>0</v>
      </c>
      <c r="X119" s="208">
        <v>0</v>
      </c>
      <c r="Y119" s="208">
        <v>0</v>
      </c>
      <c r="Z119" s="208">
        <v>0</v>
      </c>
      <c r="AA119" s="208">
        <v>0</v>
      </c>
      <c r="AB119" s="208">
        <v>0</v>
      </c>
      <c r="AC119" s="208">
        <v>0</v>
      </c>
      <c r="AD119" s="208">
        <v>0</v>
      </c>
      <c r="AE119" s="208">
        <v>0</v>
      </c>
      <c r="AF119" s="208">
        <v>0</v>
      </c>
      <c r="AG119" s="208">
        <v>0</v>
      </c>
      <c r="AH119" s="208">
        <v>0</v>
      </c>
      <c r="AI119" s="208">
        <v>0</v>
      </c>
      <c r="AJ119" s="208">
        <v>0</v>
      </c>
      <c r="AK119" s="208">
        <v>0</v>
      </c>
      <c r="AL119" s="208">
        <v>0</v>
      </c>
      <c r="AM119" s="208">
        <v>0</v>
      </c>
      <c r="AN119" s="208">
        <v>0</v>
      </c>
      <c r="AO119" s="214">
        <v>0</v>
      </c>
      <c r="AP119" s="214">
        <v>0</v>
      </c>
      <c r="AQ119" s="268">
        <f t="shared" si="266"/>
        <v>0</v>
      </c>
      <c r="AR119" s="265">
        <f t="shared" ref="AR119:BW119" si="371">IFERROR(IF(AR$25-$C119&lt;0,0,VLOOKUP((ROUNDDOWN((AR$25-$C119)/365+1,0)),$C$8:$E$16,3,0))*$E115*$D$3,0)</f>
        <v>0</v>
      </c>
      <c r="AS119" s="265">
        <f t="shared" si="371"/>
        <v>0</v>
      </c>
      <c r="AT119" s="265">
        <f t="shared" si="371"/>
        <v>0</v>
      </c>
      <c r="AU119" s="265">
        <f t="shared" si="371"/>
        <v>0</v>
      </c>
      <c r="AV119" s="265">
        <f t="shared" si="371"/>
        <v>0</v>
      </c>
      <c r="AW119" s="265">
        <f t="shared" si="371"/>
        <v>0</v>
      </c>
      <c r="AX119" s="265">
        <f t="shared" si="371"/>
        <v>0</v>
      </c>
      <c r="AY119" s="265">
        <f t="shared" si="371"/>
        <v>0</v>
      </c>
      <c r="AZ119" s="265">
        <f t="shared" si="371"/>
        <v>30.531027336556395</v>
      </c>
      <c r="BA119" s="265">
        <f t="shared" si="371"/>
        <v>30.531027336556395</v>
      </c>
      <c r="BB119" s="265">
        <f t="shared" si="371"/>
        <v>30.531027336556395</v>
      </c>
      <c r="BC119" s="265">
        <f t="shared" si="371"/>
        <v>30.531027336556395</v>
      </c>
      <c r="BD119" s="265">
        <f t="shared" si="371"/>
        <v>30.531027336556395</v>
      </c>
      <c r="BE119" s="265">
        <f t="shared" si="371"/>
        <v>30.531027336556395</v>
      </c>
      <c r="BF119" s="265">
        <f t="shared" si="371"/>
        <v>30.531027336556395</v>
      </c>
      <c r="BG119" s="265">
        <f t="shared" si="371"/>
        <v>30.531027336556395</v>
      </c>
      <c r="BH119" s="265">
        <f t="shared" si="371"/>
        <v>30.531027336556395</v>
      </c>
      <c r="BI119" s="265">
        <f t="shared" si="371"/>
        <v>30.531027336556395</v>
      </c>
      <c r="BJ119" s="265">
        <f t="shared" si="371"/>
        <v>30.531027336556395</v>
      </c>
      <c r="BK119" s="265">
        <f t="shared" si="371"/>
        <v>30.531027336556395</v>
      </c>
      <c r="BL119" s="265">
        <f t="shared" si="371"/>
        <v>32.352119079346181</v>
      </c>
      <c r="BM119" s="265">
        <f t="shared" si="371"/>
        <v>32.352119079346181</v>
      </c>
      <c r="BN119" s="265">
        <f t="shared" si="371"/>
        <v>32.352119079346181</v>
      </c>
      <c r="BO119" s="269">
        <f t="shared" si="314"/>
        <v>18.785101400910683</v>
      </c>
      <c r="BP119" s="232">
        <f t="shared" si="371"/>
        <v>32.352119079346181</v>
      </c>
      <c r="BQ119" s="232">
        <f t="shared" si="371"/>
        <v>32.352119079346181</v>
      </c>
      <c r="BR119" s="232">
        <f t="shared" si="371"/>
        <v>32.352119079346181</v>
      </c>
      <c r="BS119" s="232">
        <f t="shared" si="371"/>
        <v>32.352119079346181</v>
      </c>
      <c r="BT119" s="232">
        <f t="shared" si="371"/>
        <v>32.352119079346181</v>
      </c>
      <c r="BU119" s="232">
        <f t="shared" si="371"/>
        <v>32.352119079346181</v>
      </c>
      <c r="BV119" s="232">
        <f t="shared" si="371"/>
        <v>32.352119079346181</v>
      </c>
      <c r="BW119" s="232">
        <f t="shared" si="371"/>
        <v>32.352119079346181</v>
      </c>
      <c r="BX119" s="232">
        <f t="shared" ref="BX119:DA119" si="372">IFERROR(IF(BX$25-$C119&lt;0,0,VLOOKUP((ROUNDDOWN((BX$25-$C119)/365+1,0)),$C$8:$E$16,3,0))*$E115*$D$3,0)</f>
        <v>27.600309800668882</v>
      </c>
      <c r="BY119" s="232">
        <f t="shared" si="372"/>
        <v>27.600309800668882</v>
      </c>
      <c r="BZ119" s="232">
        <f t="shared" si="372"/>
        <v>27.600309800668882</v>
      </c>
      <c r="CA119" s="232">
        <f t="shared" si="372"/>
        <v>27.600309800668882</v>
      </c>
      <c r="CB119" s="232">
        <f t="shared" si="372"/>
        <v>27.600309800668882</v>
      </c>
      <c r="CC119" s="232">
        <f t="shared" si="372"/>
        <v>27.600309800668882</v>
      </c>
      <c r="CD119" s="232">
        <f t="shared" si="372"/>
        <v>27.600309800668882</v>
      </c>
      <c r="CE119" s="232">
        <f t="shared" si="372"/>
        <v>27.600309800668882</v>
      </c>
      <c r="CF119" s="232">
        <f t="shared" si="372"/>
        <v>27.600309800668882</v>
      </c>
      <c r="CG119" s="232">
        <f t="shared" si="372"/>
        <v>27.600309800668882</v>
      </c>
      <c r="CH119" s="232">
        <f t="shared" si="372"/>
        <v>27.600309800668882</v>
      </c>
      <c r="CI119" s="232">
        <f t="shared" si="372"/>
        <v>27.600309800668882</v>
      </c>
      <c r="CJ119" s="232">
        <f t="shared" si="372"/>
        <v>18.697194613696585</v>
      </c>
      <c r="CK119" s="232">
        <f t="shared" si="372"/>
        <v>18.697194613696585</v>
      </c>
      <c r="CL119" s="232">
        <f t="shared" si="372"/>
        <v>18.697194613696585</v>
      </c>
      <c r="CM119" s="232">
        <f t="shared" si="372"/>
        <v>18.697194613696585</v>
      </c>
      <c r="CN119" s="232">
        <f t="shared" si="372"/>
        <v>18.697194613696585</v>
      </c>
      <c r="CO119" s="232">
        <f t="shared" si="372"/>
        <v>18.697194613696585</v>
      </c>
      <c r="CP119" s="232">
        <f t="shared" si="372"/>
        <v>18.697194613696585</v>
      </c>
      <c r="CQ119" s="232">
        <f t="shared" si="372"/>
        <v>18.697194613696585</v>
      </c>
      <c r="CR119" s="232">
        <f t="shared" si="372"/>
        <v>18.697194613696585</v>
      </c>
      <c r="CS119" s="232">
        <f t="shared" si="372"/>
        <v>18.697194613696585</v>
      </c>
      <c r="CT119" s="232">
        <f t="shared" si="372"/>
        <v>18.697194613696585</v>
      </c>
      <c r="CU119" s="232">
        <f t="shared" si="372"/>
        <v>18.697194613696585</v>
      </c>
      <c r="CV119" s="232">
        <f t="shared" si="372"/>
        <v>22.27084238852601</v>
      </c>
      <c r="CW119" s="232">
        <f t="shared" si="372"/>
        <v>22.27084238852601</v>
      </c>
      <c r="CX119" s="232">
        <f t="shared" si="372"/>
        <v>22.27084238852601</v>
      </c>
      <c r="CY119" s="232">
        <f t="shared" si="372"/>
        <v>22.27084238852601</v>
      </c>
      <c r="CZ119" s="232">
        <f t="shared" si="372"/>
        <v>22.27084238852601</v>
      </c>
      <c r="DA119" s="232">
        <f t="shared" si="372"/>
        <v>22.27084238852601</v>
      </c>
      <c r="DD119" s="325">
        <v>0</v>
      </c>
      <c r="DE119" s="151">
        <v>0</v>
      </c>
      <c r="DF119" s="151">
        <v>0</v>
      </c>
      <c r="DG119" s="151">
        <v>0</v>
      </c>
      <c r="DH119" s="151">
        <v>0</v>
      </c>
      <c r="DI119" s="151">
        <v>0</v>
      </c>
      <c r="DJ119" s="151">
        <v>0</v>
      </c>
      <c r="DK119" s="151">
        <v>0</v>
      </c>
      <c r="DL119" s="151">
        <v>0</v>
      </c>
      <c r="DM119" s="151">
        <v>0</v>
      </c>
      <c r="DN119" s="151">
        <v>0</v>
      </c>
      <c r="DO119" s="151">
        <v>0</v>
      </c>
      <c r="DP119" s="151">
        <v>0</v>
      </c>
      <c r="DQ119" s="151">
        <v>0</v>
      </c>
      <c r="DR119" s="151">
        <v>0</v>
      </c>
      <c r="DS119" s="151">
        <v>0</v>
      </c>
      <c r="DT119" s="151">
        <v>0</v>
      </c>
      <c r="DU119" s="151">
        <v>0</v>
      </c>
      <c r="DV119" s="151">
        <v>0</v>
      </c>
      <c r="DW119" s="151">
        <v>0</v>
      </c>
      <c r="DX119" s="151">
        <v>0</v>
      </c>
      <c r="DY119" s="151">
        <v>0</v>
      </c>
      <c r="DZ119" s="151">
        <v>0</v>
      </c>
      <c r="EA119" s="151">
        <v>0</v>
      </c>
      <c r="EB119" s="151">
        <v>0</v>
      </c>
      <c r="EC119" s="151">
        <v>0</v>
      </c>
      <c r="ED119" s="151">
        <v>0</v>
      </c>
      <c r="EE119" s="151">
        <v>0</v>
      </c>
      <c r="EF119" s="151">
        <v>0</v>
      </c>
      <c r="EG119" s="151">
        <v>0</v>
      </c>
      <c r="EH119" s="151">
        <v>0</v>
      </c>
      <c r="EI119" s="151">
        <v>0</v>
      </c>
      <c r="EJ119" s="151">
        <v>0</v>
      </c>
      <c r="EK119" s="151">
        <v>0</v>
      </c>
      <c r="EL119" s="151">
        <v>0</v>
      </c>
      <c r="EM119" s="151">
        <v>0</v>
      </c>
      <c r="EN119" s="326">
        <v>0</v>
      </c>
      <c r="EO119" s="325">
        <f t="shared" si="269"/>
        <v>0</v>
      </c>
      <c r="EP119" s="151">
        <f t="shared" ref="EP119:FU119" si="373">IFERROR(IF(EP$25-$C119&lt;0,0,VLOOKUP((ROUNDDOWN((EP$25-$C119)/365+1,0)),$C$8:$E$16,3,0))*$E115*$D$20,0)</f>
        <v>0</v>
      </c>
      <c r="EQ119" s="151">
        <f t="shared" si="373"/>
        <v>0</v>
      </c>
      <c r="ER119" s="151">
        <f t="shared" si="373"/>
        <v>0</v>
      </c>
      <c r="ES119" s="151">
        <f t="shared" si="373"/>
        <v>0</v>
      </c>
      <c r="ET119" s="151">
        <f t="shared" si="373"/>
        <v>0</v>
      </c>
      <c r="EU119" s="151">
        <f t="shared" si="373"/>
        <v>0</v>
      </c>
      <c r="EV119" s="151">
        <f t="shared" si="373"/>
        <v>0</v>
      </c>
      <c r="EW119" s="151">
        <f t="shared" si="373"/>
        <v>0</v>
      </c>
      <c r="EX119" s="151">
        <f t="shared" si="373"/>
        <v>1163.9723004</v>
      </c>
      <c r="EY119" s="151">
        <f t="shared" si="373"/>
        <v>1163.9723004</v>
      </c>
      <c r="EZ119" s="151">
        <f t="shared" si="373"/>
        <v>1163.9723004</v>
      </c>
      <c r="FA119" s="151">
        <f t="shared" si="373"/>
        <v>1163.9723004</v>
      </c>
      <c r="FB119" s="151">
        <f t="shared" si="373"/>
        <v>1163.9723004</v>
      </c>
      <c r="FC119" s="151">
        <f t="shared" si="373"/>
        <v>1163.9723004</v>
      </c>
      <c r="FD119" s="151">
        <f t="shared" si="373"/>
        <v>1163.9723004</v>
      </c>
      <c r="FE119" s="151">
        <f t="shared" si="373"/>
        <v>1163.9723004</v>
      </c>
      <c r="FF119" s="151">
        <f t="shared" si="373"/>
        <v>1163.9723004</v>
      </c>
      <c r="FG119" s="151">
        <f t="shared" si="373"/>
        <v>1163.9723004</v>
      </c>
      <c r="FH119" s="151">
        <f t="shared" si="373"/>
        <v>1163.9723004</v>
      </c>
      <c r="FI119" s="151">
        <f t="shared" si="373"/>
        <v>1163.9723004</v>
      </c>
      <c r="FJ119" s="151">
        <f t="shared" si="373"/>
        <v>1233.4000442399999</v>
      </c>
      <c r="FK119" s="151">
        <f t="shared" si="373"/>
        <v>1233.4000442399999</v>
      </c>
      <c r="FL119" s="151">
        <f t="shared" si="373"/>
        <v>1233.4000442399999</v>
      </c>
      <c r="FM119" s="210">
        <f t="shared" si="373"/>
        <v>1233.4000442399999</v>
      </c>
      <c r="FN119" s="151">
        <f t="shared" si="373"/>
        <v>1233.4000442399999</v>
      </c>
      <c r="FO119" s="151">
        <f t="shared" si="373"/>
        <v>1233.4000442399999</v>
      </c>
      <c r="FP119" s="151">
        <f t="shared" si="373"/>
        <v>1233.4000442399999</v>
      </c>
      <c r="FQ119" s="151">
        <f t="shared" si="373"/>
        <v>1233.4000442399999</v>
      </c>
      <c r="FR119" s="151">
        <f t="shared" si="373"/>
        <v>1233.4000442399999</v>
      </c>
      <c r="FS119" s="151">
        <f t="shared" si="373"/>
        <v>1233.4000442399999</v>
      </c>
      <c r="FT119" s="151">
        <f t="shared" si="373"/>
        <v>1233.4000442399999</v>
      </c>
      <c r="FU119" s="151">
        <f t="shared" si="373"/>
        <v>1233.4000442399999</v>
      </c>
      <c r="FV119" s="151">
        <f t="shared" ref="FV119:GY119" si="374">IFERROR(IF(FV$25-$C119&lt;0,0,VLOOKUP((ROUNDDOWN((FV$25-$C119)/365+1,0)),$C$8:$E$16,3,0))*$E115*$D$20,0)</f>
        <v>1052.2409133599999</v>
      </c>
      <c r="FW119" s="151">
        <f t="shared" si="374"/>
        <v>1052.2409133599999</v>
      </c>
      <c r="FX119" s="151">
        <f t="shared" si="374"/>
        <v>1052.2409133599999</v>
      </c>
      <c r="FY119" s="151">
        <f t="shared" si="374"/>
        <v>1052.2409133599999</v>
      </c>
      <c r="FZ119" s="151">
        <f t="shared" si="374"/>
        <v>1052.2409133599999</v>
      </c>
      <c r="GA119" s="151">
        <f t="shared" si="374"/>
        <v>1052.2409133599999</v>
      </c>
      <c r="GB119" s="151">
        <f t="shared" si="374"/>
        <v>1052.2409133599999</v>
      </c>
      <c r="GC119" s="151">
        <f t="shared" si="374"/>
        <v>1052.2409133599999</v>
      </c>
      <c r="GD119" s="151">
        <f t="shared" si="374"/>
        <v>1052.2409133599999</v>
      </c>
      <c r="GE119" s="151">
        <f t="shared" si="374"/>
        <v>1052.2409133599999</v>
      </c>
      <c r="GF119" s="151">
        <f t="shared" si="374"/>
        <v>1052.2409133599999</v>
      </c>
      <c r="GG119" s="151">
        <f t="shared" si="374"/>
        <v>1052.2409133599999</v>
      </c>
      <c r="GH119" s="151">
        <f t="shared" si="374"/>
        <v>712.81638792000001</v>
      </c>
      <c r="GI119" s="151">
        <f t="shared" si="374"/>
        <v>712.81638792000001</v>
      </c>
      <c r="GJ119" s="151">
        <f t="shared" si="374"/>
        <v>712.81638792000001</v>
      </c>
      <c r="GK119" s="151">
        <f t="shared" si="374"/>
        <v>712.81638792000001</v>
      </c>
      <c r="GL119" s="307">
        <f t="shared" si="374"/>
        <v>712.81638792000001</v>
      </c>
      <c r="GM119" s="151">
        <f t="shared" si="374"/>
        <v>712.81638792000001</v>
      </c>
      <c r="GN119" s="151">
        <f t="shared" si="374"/>
        <v>712.81638792000001</v>
      </c>
      <c r="GO119" s="151">
        <f t="shared" si="374"/>
        <v>712.81638792000001</v>
      </c>
      <c r="GP119" s="151">
        <f t="shared" si="374"/>
        <v>712.81638792000001</v>
      </c>
      <c r="GQ119" s="151">
        <f t="shared" si="374"/>
        <v>712.81638792000001</v>
      </c>
      <c r="GR119" s="151">
        <f t="shared" si="374"/>
        <v>712.81638792000001</v>
      </c>
      <c r="GS119" s="151">
        <f t="shared" si="374"/>
        <v>712.81638792000001</v>
      </c>
      <c r="GT119" s="151">
        <f t="shared" si="374"/>
        <v>849.05900352000003</v>
      </c>
      <c r="GU119" s="151">
        <f t="shared" si="374"/>
        <v>849.05900352000003</v>
      </c>
      <c r="GV119" s="151">
        <f t="shared" si="374"/>
        <v>849.05900352000003</v>
      </c>
      <c r="GW119" s="151">
        <f t="shared" si="374"/>
        <v>849.05900352000003</v>
      </c>
      <c r="GX119" s="151">
        <f t="shared" si="374"/>
        <v>849.05900352000003</v>
      </c>
      <c r="GY119" s="151">
        <f t="shared" si="374"/>
        <v>849.05900352000003</v>
      </c>
    </row>
    <row r="120" spans="3:207" x14ac:dyDescent="0.25">
      <c r="C120" s="144">
        <v>43739</v>
      </c>
      <c r="D120" s="203">
        <f t="shared" si="342"/>
        <v>43769</v>
      </c>
      <c r="E120" s="213">
        <f>VLOOKUP(C120,'Sale_Actual&amp;forcast'!$B$4:$D$150,3,0)</f>
        <v>1431</v>
      </c>
      <c r="F120" s="208">
        <v>0</v>
      </c>
      <c r="G120" s="208">
        <v>0</v>
      </c>
      <c r="H120" s="208">
        <v>0</v>
      </c>
      <c r="I120" s="208">
        <v>0</v>
      </c>
      <c r="J120" s="208">
        <v>0</v>
      </c>
      <c r="K120" s="208">
        <v>0</v>
      </c>
      <c r="L120" s="208">
        <v>0</v>
      </c>
      <c r="M120" s="208">
        <v>0</v>
      </c>
      <c r="N120" s="208">
        <v>0</v>
      </c>
      <c r="O120" s="208">
        <v>0</v>
      </c>
      <c r="P120" s="208">
        <v>0</v>
      </c>
      <c r="Q120" s="208">
        <v>0</v>
      </c>
      <c r="R120" s="208">
        <v>0</v>
      </c>
      <c r="S120" s="208">
        <v>0</v>
      </c>
      <c r="T120" s="208">
        <v>0</v>
      </c>
      <c r="U120" s="208">
        <v>0</v>
      </c>
      <c r="V120" s="208">
        <v>0</v>
      </c>
      <c r="W120" s="208">
        <v>0</v>
      </c>
      <c r="X120" s="208">
        <v>0</v>
      </c>
      <c r="Y120" s="208">
        <v>0</v>
      </c>
      <c r="Z120" s="208">
        <v>0</v>
      </c>
      <c r="AA120" s="208">
        <v>0</v>
      </c>
      <c r="AB120" s="208">
        <v>0</v>
      </c>
      <c r="AC120" s="208">
        <v>0</v>
      </c>
      <c r="AD120" s="208">
        <v>0</v>
      </c>
      <c r="AE120" s="208">
        <v>0</v>
      </c>
      <c r="AF120" s="208">
        <v>0</v>
      </c>
      <c r="AG120" s="208">
        <v>0</v>
      </c>
      <c r="AH120" s="208">
        <v>0</v>
      </c>
      <c r="AI120" s="208">
        <v>0</v>
      </c>
      <c r="AJ120" s="208">
        <v>0</v>
      </c>
      <c r="AK120" s="208">
        <v>0</v>
      </c>
      <c r="AL120" s="208">
        <v>0</v>
      </c>
      <c r="AM120" s="208">
        <v>0</v>
      </c>
      <c r="AN120" s="208">
        <v>0</v>
      </c>
      <c r="AO120" s="214">
        <v>0</v>
      </c>
      <c r="AP120" s="214">
        <v>0</v>
      </c>
      <c r="AQ120" s="268">
        <f t="shared" si="266"/>
        <v>0</v>
      </c>
      <c r="AR120" s="265">
        <f t="shared" ref="AR120:BW120" si="375">IFERROR(IF(AR$25-$C120&lt;0,0,VLOOKUP((ROUNDDOWN((AR$25-$C120)/365+1,0)),$C$8:$E$16,3,0))*$E116*$D$3,0)</f>
        <v>0</v>
      </c>
      <c r="AS120" s="265">
        <f t="shared" si="375"/>
        <v>0</v>
      </c>
      <c r="AT120" s="265">
        <f t="shared" si="375"/>
        <v>0</v>
      </c>
      <c r="AU120" s="265">
        <f t="shared" si="375"/>
        <v>0</v>
      </c>
      <c r="AV120" s="265">
        <f t="shared" si="375"/>
        <v>0</v>
      </c>
      <c r="AW120" s="265">
        <f t="shared" si="375"/>
        <v>0</v>
      </c>
      <c r="AX120" s="265">
        <f t="shared" si="375"/>
        <v>0</v>
      </c>
      <c r="AY120" s="265">
        <f t="shared" si="375"/>
        <v>0</v>
      </c>
      <c r="AZ120" s="265">
        <f t="shared" si="375"/>
        <v>0</v>
      </c>
      <c r="BA120" s="265">
        <f t="shared" si="375"/>
        <v>13.432687382671334</v>
      </c>
      <c r="BB120" s="265">
        <f t="shared" si="375"/>
        <v>13.432687382671334</v>
      </c>
      <c r="BC120" s="265">
        <f t="shared" si="375"/>
        <v>13.432687382671334</v>
      </c>
      <c r="BD120" s="265">
        <f t="shared" si="375"/>
        <v>13.432687382671334</v>
      </c>
      <c r="BE120" s="265">
        <f t="shared" si="375"/>
        <v>13.432687382671334</v>
      </c>
      <c r="BF120" s="265">
        <f t="shared" si="375"/>
        <v>13.432687382671334</v>
      </c>
      <c r="BG120" s="265">
        <f t="shared" si="375"/>
        <v>13.432687382671334</v>
      </c>
      <c r="BH120" s="265">
        <f t="shared" si="375"/>
        <v>13.432687382671334</v>
      </c>
      <c r="BI120" s="265">
        <f t="shared" si="375"/>
        <v>13.432687382671334</v>
      </c>
      <c r="BJ120" s="265">
        <f t="shared" si="375"/>
        <v>13.432687382671334</v>
      </c>
      <c r="BK120" s="265">
        <f t="shared" si="375"/>
        <v>13.432687382671334</v>
      </c>
      <c r="BL120" s="265">
        <f t="shared" si="375"/>
        <v>13.432687382671334</v>
      </c>
      <c r="BM120" s="265">
        <f t="shared" si="375"/>
        <v>14.233910211055152</v>
      </c>
      <c r="BN120" s="265">
        <f t="shared" si="375"/>
        <v>14.233910211055152</v>
      </c>
      <c r="BO120" s="269">
        <f t="shared" si="314"/>
        <v>8.2648510902900885</v>
      </c>
      <c r="BP120" s="232">
        <f t="shared" si="375"/>
        <v>14.233910211055152</v>
      </c>
      <c r="BQ120" s="232">
        <f t="shared" si="375"/>
        <v>14.233910211055152</v>
      </c>
      <c r="BR120" s="232">
        <f t="shared" si="375"/>
        <v>14.233910211055152</v>
      </c>
      <c r="BS120" s="232">
        <f t="shared" si="375"/>
        <v>14.233910211055152</v>
      </c>
      <c r="BT120" s="232">
        <f t="shared" si="375"/>
        <v>14.233910211055152</v>
      </c>
      <c r="BU120" s="232">
        <f t="shared" si="375"/>
        <v>14.233910211055152</v>
      </c>
      <c r="BV120" s="232">
        <f t="shared" si="375"/>
        <v>14.233910211055152</v>
      </c>
      <c r="BW120" s="232">
        <f t="shared" si="375"/>
        <v>14.233910211055152</v>
      </c>
      <c r="BX120" s="232">
        <f t="shared" ref="BX120:DA120" si="376">IFERROR(IF(BX$25-$C120&lt;0,0,VLOOKUP((ROUNDDOWN((BX$25-$C120)/365+1,0)),$C$8:$E$16,3,0))*$E116*$D$3,0)</f>
        <v>14.233910211055152</v>
      </c>
      <c r="BY120" s="232">
        <f t="shared" si="376"/>
        <v>12.143264264591288</v>
      </c>
      <c r="BZ120" s="232">
        <f t="shared" si="376"/>
        <v>12.143264264591288</v>
      </c>
      <c r="CA120" s="232">
        <f t="shared" si="376"/>
        <v>12.143264264591288</v>
      </c>
      <c r="CB120" s="232">
        <f t="shared" si="376"/>
        <v>12.143264264591288</v>
      </c>
      <c r="CC120" s="232">
        <f t="shared" si="376"/>
        <v>12.143264264591288</v>
      </c>
      <c r="CD120" s="232">
        <f t="shared" si="376"/>
        <v>12.143264264591288</v>
      </c>
      <c r="CE120" s="232">
        <f t="shared" si="376"/>
        <v>12.143264264591288</v>
      </c>
      <c r="CF120" s="232">
        <f t="shared" si="376"/>
        <v>12.143264264591288</v>
      </c>
      <c r="CG120" s="232">
        <f t="shared" si="376"/>
        <v>12.143264264591288</v>
      </c>
      <c r="CH120" s="232">
        <f t="shared" si="376"/>
        <v>12.143264264591288</v>
      </c>
      <c r="CI120" s="232">
        <f t="shared" si="376"/>
        <v>12.143264264591288</v>
      </c>
      <c r="CJ120" s="232">
        <f t="shared" si="376"/>
        <v>12.143264264591288</v>
      </c>
      <c r="CK120" s="232">
        <f t="shared" si="376"/>
        <v>8.2261748813815156</v>
      </c>
      <c r="CL120" s="232">
        <f t="shared" si="376"/>
        <v>8.2261748813815156</v>
      </c>
      <c r="CM120" s="232">
        <f t="shared" si="376"/>
        <v>8.2261748813815156</v>
      </c>
      <c r="CN120" s="232">
        <f t="shared" si="376"/>
        <v>8.2261748813815156</v>
      </c>
      <c r="CO120" s="232">
        <f t="shared" si="376"/>
        <v>8.2261748813815156</v>
      </c>
      <c r="CP120" s="232">
        <f t="shared" si="376"/>
        <v>8.2261748813815156</v>
      </c>
      <c r="CQ120" s="232">
        <f t="shared" si="376"/>
        <v>8.2261748813815156</v>
      </c>
      <c r="CR120" s="232">
        <f t="shared" si="376"/>
        <v>8.2261748813815156</v>
      </c>
      <c r="CS120" s="232">
        <f t="shared" si="376"/>
        <v>8.2261748813815156</v>
      </c>
      <c r="CT120" s="232">
        <f t="shared" si="376"/>
        <v>8.2261748813815156</v>
      </c>
      <c r="CU120" s="232">
        <f t="shared" si="376"/>
        <v>8.2261748813815156</v>
      </c>
      <c r="CV120" s="232">
        <f t="shared" si="376"/>
        <v>8.2261748813815156</v>
      </c>
      <c r="CW120" s="232">
        <f t="shared" si="376"/>
        <v>9.7984669908443838</v>
      </c>
      <c r="CX120" s="232">
        <f t="shared" si="376"/>
        <v>9.7984669908443838</v>
      </c>
      <c r="CY120" s="232">
        <f t="shared" si="376"/>
        <v>9.7984669908443838</v>
      </c>
      <c r="CZ120" s="232">
        <f t="shared" si="376"/>
        <v>9.7984669908443838</v>
      </c>
      <c r="DA120" s="232">
        <f t="shared" si="376"/>
        <v>9.7984669908443838</v>
      </c>
      <c r="DD120" s="325">
        <v>0</v>
      </c>
      <c r="DE120" s="151">
        <v>0</v>
      </c>
      <c r="DF120" s="151">
        <v>0</v>
      </c>
      <c r="DG120" s="151">
        <v>0</v>
      </c>
      <c r="DH120" s="151">
        <v>0</v>
      </c>
      <c r="DI120" s="151">
        <v>0</v>
      </c>
      <c r="DJ120" s="151">
        <v>0</v>
      </c>
      <c r="DK120" s="151">
        <v>0</v>
      </c>
      <c r="DL120" s="151">
        <v>0</v>
      </c>
      <c r="DM120" s="151">
        <v>0</v>
      </c>
      <c r="DN120" s="151">
        <v>0</v>
      </c>
      <c r="DO120" s="151">
        <v>0</v>
      </c>
      <c r="DP120" s="151">
        <v>0</v>
      </c>
      <c r="DQ120" s="151">
        <v>0</v>
      </c>
      <c r="DR120" s="151">
        <v>0</v>
      </c>
      <c r="DS120" s="151">
        <v>0</v>
      </c>
      <c r="DT120" s="151">
        <v>0</v>
      </c>
      <c r="DU120" s="151">
        <v>0</v>
      </c>
      <c r="DV120" s="151">
        <v>0</v>
      </c>
      <c r="DW120" s="151">
        <v>0</v>
      </c>
      <c r="DX120" s="151">
        <v>0</v>
      </c>
      <c r="DY120" s="151">
        <v>0</v>
      </c>
      <c r="DZ120" s="151">
        <v>0</v>
      </c>
      <c r="EA120" s="151">
        <v>0</v>
      </c>
      <c r="EB120" s="151">
        <v>0</v>
      </c>
      <c r="EC120" s="151">
        <v>0</v>
      </c>
      <c r="ED120" s="151">
        <v>0</v>
      </c>
      <c r="EE120" s="151">
        <v>0</v>
      </c>
      <c r="EF120" s="151">
        <v>0</v>
      </c>
      <c r="EG120" s="151">
        <v>0</v>
      </c>
      <c r="EH120" s="151">
        <v>0</v>
      </c>
      <c r="EI120" s="151">
        <v>0</v>
      </c>
      <c r="EJ120" s="151">
        <v>0</v>
      </c>
      <c r="EK120" s="151">
        <v>0</v>
      </c>
      <c r="EL120" s="151">
        <v>0</v>
      </c>
      <c r="EM120" s="151">
        <v>0</v>
      </c>
      <c r="EN120" s="326">
        <v>0</v>
      </c>
      <c r="EO120" s="325">
        <f t="shared" si="269"/>
        <v>0</v>
      </c>
      <c r="EP120" s="151">
        <f t="shared" ref="EP120:FU120" si="377">IFERROR(IF(EP$25-$C120&lt;0,0,VLOOKUP((ROUNDDOWN((EP$25-$C120)/365+1,0)),$C$8:$E$16,3,0))*$E116*$D$20,0)</f>
        <v>0</v>
      </c>
      <c r="EQ120" s="151">
        <f t="shared" si="377"/>
        <v>0</v>
      </c>
      <c r="ER120" s="151">
        <f t="shared" si="377"/>
        <v>0</v>
      </c>
      <c r="ES120" s="151">
        <f t="shared" si="377"/>
        <v>0</v>
      </c>
      <c r="ET120" s="151">
        <f t="shared" si="377"/>
        <v>0</v>
      </c>
      <c r="EU120" s="151">
        <f t="shared" si="377"/>
        <v>0</v>
      </c>
      <c r="EV120" s="151">
        <f t="shared" si="377"/>
        <v>0</v>
      </c>
      <c r="EW120" s="151">
        <f t="shared" si="377"/>
        <v>0</v>
      </c>
      <c r="EX120" s="151">
        <f t="shared" si="377"/>
        <v>0</v>
      </c>
      <c r="EY120" s="151">
        <f t="shared" si="377"/>
        <v>512.11103579999997</v>
      </c>
      <c r="EZ120" s="151">
        <f t="shared" si="377"/>
        <v>512.11103579999997</v>
      </c>
      <c r="FA120" s="151">
        <f t="shared" si="377"/>
        <v>512.11103579999997</v>
      </c>
      <c r="FB120" s="151">
        <f t="shared" si="377"/>
        <v>512.11103579999997</v>
      </c>
      <c r="FC120" s="151">
        <f t="shared" si="377"/>
        <v>512.11103579999997</v>
      </c>
      <c r="FD120" s="151">
        <f t="shared" si="377"/>
        <v>512.11103579999997</v>
      </c>
      <c r="FE120" s="151">
        <f t="shared" si="377"/>
        <v>512.11103579999997</v>
      </c>
      <c r="FF120" s="151">
        <f t="shared" si="377"/>
        <v>512.11103579999997</v>
      </c>
      <c r="FG120" s="151">
        <f t="shared" si="377"/>
        <v>512.11103579999997</v>
      </c>
      <c r="FH120" s="151">
        <f t="shared" si="377"/>
        <v>512.11103579999997</v>
      </c>
      <c r="FI120" s="151">
        <f t="shared" si="377"/>
        <v>512.11103579999997</v>
      </c>
      <c r="FJ120" s="151">
        <f t="shared" si="377"/>
        <v>512.11103579999997</v>
      </c>
      <c r="FK120" s="151">
        <f t="shared" si="377"/>
        <v>542.65704947999996</v>
      </c>
      <c r="FL120" s="151">
        <f t="shared" si="377"/>
        <v>542.65704947999996</v>
      </c>
      <c r="FM120" s="210">
        <f t="shared" si="377"/>
        <v>542.65704947999996</v>
      </c>
      <c r="FN120" s="151">
        <f t="shared" si="377"/>
        <v>542.65704947999996</v>
      </c>
      <c r="FO120" s="151">
        <f t="shared" si="377"/>
        <v>542.65704947999996</v>
      </c>
      <c r="FP120" s="151">
        <f t="shared" si="377"/>
        <v>542.65704947999996</v>
      </c>
      <c r="FQ120" s="151">
        <f t="shared" si="377"/>
        <v>542.65704947999996</v>
      </c>
      <c r="FR120" s="151">
        <f t="shared" si="377"/>
        <v>542.65704947999996</v>
      </c>
      <c r="FS120" s="151">
        <f t="shared" si="377"/>
        <v>542.65704947999996</v>
      </c>
      <c r="FT120" s="151">
        <f t="shared" si="377"/>
        <v>542.65704947999996</v>
      </c>
      <c r="FU120" s="151">
        <f t="shared" si="377"/>
        <v>542.65704947999996</v>
      </c>
      <c r="FV120" s="151">
        <f t="shared" ref="FV120:GY120" si="378">IFERROR(IF(FV$25-$C120&lt;0,0,VLOOKUP((ROUNDDOWN((FV$25-$C120)/365+1,0)),$C$8:$E$16,3,0))*$E116*$D$20,0)</f>
        <v>542.65704947999996</v>
      </c>
      <c r="FW120" s="151">
        <f t="shared" si="378"/>
        <v>462.95275572000003</v>
      </c>
      <c r="FX120" s="151">
        <f t="shared" si="378"/>
        <v>462.95275572000003</v>
      </c>
      <c r="FY120" s="151">
        <f t="shared" si="378"/>
        <v>462.95275572000003</v>
      </c>
      <c r="FZ120" s="151">
        <f t="shared" si="378"/>
        <v>462.95275572000003</v>
      </c>
      <c r="GA120" s="151">
        <f t="shared" si="378"/>
        <v>462.95275572000003</v>
      </c>
      <c r="GB120" s="151">
        <f t="shared" si="378"/>
        <v>462.95275572000003</v>
      </c>
      <c r="GC120" s="151">
        <f t="shared" si="378"/>
        <v>462.95275572000003</v>
      </c>
      <c r="GD120" s="151">
        <f t="shared" si="378"/>
        <v>462.95275572000003</v>
      </c>
      <c r="GE120" s="151">
        <f t="shared" si="378"/>
        <v>462.95275572000003</v>
      </c>
      <c r="GF120" s="151">
        <f t="shared" si="378"/>
        <v>462.95275572000003</v>
      </c>
      <c r="GG120" s="151">
        <f t="shared" si="378"/>
        <v>462.95275572000003</v>
      </c>
      <c r="GH120" s="151">
        <f t="shared" si="378"/>
        <v>462.95275572000003</v>
      </c>
      <c r="GI120" s="151">
        <f t="shared" si="378"/>
        <v>313.61668883999999</v>
      </c>
      <c r="GJ120" s="151">
        <f t="shared" si="378"/>
        <v>313.61668883999999</v>
      </c>
      <c r="GK120" s="151">
        <f t="shared" si="378"/>
        <v>313.61668883999999</v>
      </c>
      <c r="GL120" s="307">
        <f t="shared" si="378"/>
        <v>313.61668883999999</v>
      </c>
      <c r="GM120" s="151">
        <f t="shared" si="378"/>
        <v>313.61668883999999</v>
      </c>
      <c r="GN120" s="151">
        <f t="shared" si="378"/>
        <v>313.61668883999999</v>
      </c>
      <c r="GO120" s="151">
        <f t="shared" si="378"/>
        <v>313.61668883999999</v>
      </c>
      <c r="GP120" s="151">
        <f t="shared" si="378"/>
        <v>313.61668883999999</v>
      </c>
      <c r="GQ120" s="151">
        <f t="shared" si="378"/>
        <v>313.61668883999999</v>
      </c>
      <c r="GR120" s="151">
        <f t="shared" si="378"/>
        <v>313.61668883999999</v>
      </c>
      <c r="GS120" s="151">
        <f t="shared" si="378"/>
        <v>313.61668883999999</v>
      </c>
      <c r="GT120" s="151">
        <f t="shared" si="378"/>
        <v>313.61668883999999</v>
      </c>
      <c r="GU120" s="151">
        <f t="shared" si="378"/>
        <v>373.55913504000006</v>
      </c>
      <c r="GV120" s="151">
        <f t="shared" si="378"/>
        <v>373.55913504000006</v>
      </c>
      <c r="GW120" s="151">
        <f t="shared" si="378"/>
        <v>373.55913504000006</v>
      </c>
      <c r="GX120" s="151">
        <f t="shared" si="378"/>
        <v>373.55913504000006</v>
      </c>
      <c r="GY120" s="151">
        <f t="shared" si="378"/>
        <v>373.55913504000006</v>
      </c>
    </row>
    <row r="121" spans="3:207" x14ac:dyDescent="0.25">
      <c r="C121" s="144">
        <v>43770</v>
      </c>
      <c r="D121" s="203">
        <f t="shared" si="342"/>
        <v>43799</v>
      </c>
      <c r="E121" s="213">
        <f>VLOOKUP(C121,'Sale_Actual&amp;forcast'!$B$4:$D$150,3,0)</f>
        <v>1232</v>
      </c>
      <c r="F121" s="208">
        <v>0</v>
      </c>
      <c r="G121" s="208">
        <v>0</v>
      </c>
      <c r="H121" s="208">
        <v>0</v>
      </c>
      <c r="I121" s="208">
        <v>0</v>
      </c>
      <c r="J121" s="208">
        <v>0</v>
      </c>
      <c r="K121" s="208">
        <v>0</v>
      </c>
      <c r="L121" s="208">
        <v>0</v>
      </c>
      <c r="M121" s="208">
        <v>0</v>
      </c>
      <c r="N121" s="208">
        <v>0</v>
      </c>
      <c r="O121" s="208">
        <v>0</v>
      </c>
      <c r="P121" s="208">
        <v>0</v>
      </c>
      <c r="Q121" s="208">
        <v>0</v>
      </c>
      <c r="R121" s="208">
        <v>0</v>
      </c>
      <c r="S121" s="208">
        <v>0</v>
      </c>
      <c r="T121" s="208">
        <v>0</v>
      </c>
      <c r="U121" s="208">
        <v>0</v>
      </c>
      <c r="V121" s="208">
        <v>0</v>
      </c>
      <c r="W121" s="208">
        <v>0</v>
      </c>
      <c r="X121" s="208">
        <v>0</v>
      </c>
      <c r="Y121" s="208">
        <v>0</v>
      </c>
      <c r="Z121" s="208">
        <v>0</v>
      </c>
      <c r="AA121" s="208">
        <v>0</v>
      </c>
      <c r="AB121" s="208">
        <v>0</v>
      </c>
      <c r="AC121" s="208">
        <v>0</v>
      </c>
      <c r="AD121" s="208">
        <v>0</v>
      </c>
      <c r="AE121" s="208">
        <v>0</v>
      </c>
      <c r="AF121" s="208">
        <v>0</v>
      </c>
      <c r="AG121" s="208">
        <v>0</v>
      </c>
      <c r="AH121" s="208">
        <v>0</v>
      </c>
      <c r="AI121" s="208">
        <v>0</v>
      </c>
      <c r="AJ121" s="208">
        <v>0</v>
      </c>
      <c r="AK121" s="208">
        <v>0</v>
      </c>
      <c r="AL121" s="208">
        <v>0</v>
      </c>
      <c r="AM121" s="208">
        <v>0</v>
      </c>
      <c r="AN121" s="208">
        <v>0</v>
      </c>
      <c r="AO121" s="214">
        <v>0</v>
      </c>
      <c r="AP121" s="214">
        <v>0</v>
      </c>
      <c r="AQ121" s="268">
        <f t="shared" si="266"/>
        <v>0</v>
      </c>
      <c r="AR121" s="265">
        <f t="shared" ref="AR121:BW121" si="379">IFERROR(IF(AR$25-$C121&lt;0,0,VLOOKUP((ROUNDDOWN((AR$25-$C121)/365+1,0)),$C$8:$E$16,3,0))*$E117*$D$3,0)</f>
        <v>0</v>
      </c>
      <c r="AS121" s="265">
        <f t="shared" si="379"/>
        <v>0</v>
      </c>
      <c r="AT121" s="265">
        <f t="shared" si="379"/>
        <v>0</v>
      </c>
      <c r="AU121" s="265">
        <f t="shared" si="379"/>
        <v>0</v>
      </c>
      <c r="AV121" s="265">
        <f t="shared" si="379"/>
        <v>0</v>
      </c>
      <c r="AW121" s="265">
        <f t="shared" si="379"/>
        <v>0</v>
      </c>
      <c r="AX121" s="265">
        <f t="shared" si="379"/>
        <v>0</v>
      </c>
      <c r="AY121" s="265">
        <f t="shared" si="379"/>
        <v>0</v>
      </c>
      <c r="AZ121" s="265">
        <f t="shared" si="379"/>
        <v>0</v>
      </c>
      <c r="BA121" s="265">
        <f t="shared" si="379"/>
        <v>0</v>
      </c>
      <c r="BB121" s="265">
        <f t="shared" si="379"/>
        <v>14.855539367550348</v>
      </c>
      <c r="BC121" s="265">
        <f t="shared" si="379"/>
        <v>14.855539367550348</v>
      </c>
      <c r="BD121" s="265">
        <f t="shared" si="379"/>
        <v>14.855539367550348</v>
      </c>
      <c r="BE121" s="265">
        <f t="shared" si="379"/>
        <v>14.855539367550348</v>
      </c>
      <c r="BF121" s="265">
        <f t="shared" si="379"/>
        <v>14.855539367550348</v>
      </c>
      <c r="BG121" s="265">
        <f t="shared" si="379"/>
        <v>14.855539367550348</v>
      </c>
      <c r="BH121" s="265">
        <f t="shared" si="379"/>
        <v>14.855539367550348</v>
      </c>
      <c r="BI121" s="265">
        <f t="shared" si="379"/>
        <v>14.855539367550348</v>
      </c>
      <c r="BJ121" s="265">
        <f t="shared" si="379"/>
        <v>14.855539367550348</v>
      </c>
      <c r="BK121" s="265">
        <f t="shared" si="379"/>
        <v>14.855539367550348</v>
      </c>
      <c r="BL121" s="265">
        <f t="shared" si="379"/>
        <v>14.855539367550348</v>
      </c>
      <c r="BM121" s="265">
        <f t="shared" si="379"/>
        <v>14.855539367550348</v>
      </c>
      <c r="BN121" s="265">
        <f t="shared" si="379"/>
        <v>15.741631400376974</v>
      </c>
      <c r="BO121" s="269">
        <f t="shared" si="314"/>
        <v>9.1403021034446947</v>
      </c>
      <c r="BP121" s="232">
        <f t="shared" si="379"/>
        <v>15.741631400376974</v>
      </c>
      <c r="BQ121" s="232">
        <f t="shared" si="379"/>
        <v>15.741631400376974</v>
      </c>
      <c r="BR121" s="232">
        <f t="shared" si="379"/>
        <v>15.741631400376974</v>
      </c>
      <c r="BS121" s="232">
        <f t="shared" si="379"/>
        <v>15.741631400376974</v>
      </c>
      <c r="BT121" s="232">
        <f t="shared" si="379"/>
        <v>15.741631400376974</v>
      </c>
      <c r="BU121" s="232">
        <f t="shared" si="379"/>
        <v>15.741631400376974</v>
      </c>
      <c r="BV121" s="232">
        <f t="shared" si="379"/>
        <v>15.741631400376974</v>
      </c>
      <c r="BW121" s="232">
        <f t="shared" si="379"/>
        <v>15.741631400376974</v>
      </c>
      <c r="BX121" s="232">
        <f t="shared" ref="BX121:DA121" si="380">IFERROR(IF(BX$25-$C121&lt;0,0,VLOOKUP((ROUNDDOWN((BX$25-$C121)/365+1,0)),$C$8:$E$16,3,0))*$E117*$D$3,0)</f>
        <v>15.741631400376974</v>
      </c>
      <c r="BY121" s="232">
        <f t="shared" si="380"/>
        <v>15.741631400376974</v>
      </c>
      <c r="BZ121" s="232">
        <f t="shared" si="380"/>
        <v>13.429534626549788</v>
      </c>
      <c r="CA121" s="232">
        <f t="shared" si="380"/>
        <v>13.429534626549788</v>
      </c>
      <c r="CB121" s="232">
        <f t="shared" si="380"/>
        <v>13.429534626549788</v>
      </c>
      <c r="CC121" s="232">
        <f t="shared" si="380"/>
        <v>13.429534626549788</v>
      </c>
      <c r="CD121" s="232">
        <f t="shared" si="380"/>
        <v>13.429534626549788</v>
      </c>
      <c r="CE121" s="232">
        <f t="shared" si="380"/>
        <v>13.429534626549788</v>
      </c>
      <c r="CF121" s="232">
        <f t="shared" si="380"/>
        <v>13.429534626549788</v>
      </c>
      <c r="CG121" s="232">
        <f t="shared" si="380"/>
        <v>13.429534626549788</v>
      </c>
      <c r="CH121" s="232">
        <f t="shared" si="380"/>
        <v>13.429534626549788</v>
      </c>
      <c r="CI121" s="232">
        <f t="shared" si="380"/>
        <v>13.429534626549788</v>
      </c>
      <c r="CJ121" s="232">
        <f t="shared" si="380"/>
        <v>13.429534626549788</v>
      </c>
      <c r="CK121" s="232">
        <f t="shared" si="380"/>
        <v>13.429534626549788</v>
      </c>
      <c r="CL121" s="232">
        <f t="shared" si="380"/>
        <v>9.0975291327307239</v>
      </c>
      <c r="CM121" s="232">
        <f t="shared" si="380"/>
        <v>9.0975291327307239</v>
      </c>
      <c r="CN121" s="232">
        <f t="shared" si="380"/>
        <v>9.0975291327307239</v>
      </c>
      <c r="CO121" s="232">
        <f t="shared" si="380"/>
        <v>9.0975291327307239</v>
      </c>
      <c r="CP121" s="232">
        <f t="shared" si="380"/>
        <v>9.0975291327307239</v>
      </c>
      <c r="CQ121" s="232">
        <f t="shared" si="380"/>
        <v>9.0975291327307239</v>
      </c>
      <c r="CR121" s="232">
        <f t="shared" si="380"/>
        <v>9.0975291327307239</v>
      </c>
      <c r="CS121" s="232">
        <f t="shared" si="380"/>
        <v>9.0975291327307239</v>
      </c>
      <c r="CT121" s="232">
        <f t="shared" si="380"/>
        <v>9.0975291327307239</v>
      </c>
      <c r="CU121" s="232">
        <f t="shared" si="380"/>
        <v>9.0975291327307239</v>
      </c>
      <c r="CV121" s="232">
        <f t="shared" si="380"/>
        <v>9.0975291327307239</v>
      </c>
      <c r="CW121" s="232">
        <f t="shared" si="380"/>
        <v>9.0975291327307239</v>
      </c>
      <c r="CX121" s="232">
        <f t="shared" si="380"/>
        <v>10.836365648761472</v>
      </c>
      <c r="CY121" s="232">
        <f t="shared" si="380"/>
        <v>10.836365648761472</v>
      </c>
      <c r="CZ121" s="232">
        <f t="shared" si="380"/>
        <v>10.836365648761472</v>
      </c>
      <c r="DA121" s="232">
        <f t="shared" si="380"/>
        <v>10.836365648761472</v>
      </c>
      <c r="DD121" s="325">
        <v>0</v>
      </c>
      <c r="DE121" s="151">
        <v>0</v>
      </c>
      <c r="DF121" s="151">
        <v>0</v>
      </c>
      <c r="DG121" s="151">
        <v>0</v>
      </c>
      <c r="DH121" s="151">
        <v>0</v>
      </c>
      <c r="DI121" s="151">
        <v>0</v>
      </c>
      <c r="DJ121" s="151">
        <v>0</v>
      </c>
      <c r="DK121" s="151">
        <v>0</v>
      </c>
      <c r="DL121" s="151">
        <v>0</v>
      </c>
      <c r="DM121" s="151">
        <v>0</v>
      </c>
      <c r="DN121" s="151">
        <v>0</v>
      </c>
      <c r="DO121" s="151">
        <v>0</v>
      </c>
      <c r="DP121" s="151">
        <v>0</v>
      </c>
      <c r="DQ121" s="151">
        <v>0</v>
      </c>
      <c r="DR121" s="151">
        <v>0</v>
      </c>
      <c r="DS121" s="151">
        <v>0</v>
      </c>
      <c r="DT121" s="151">
        <v>0</v>
      </c>
      <c r="DU121" s="151">
        <v>0</v>
      </c>
      <c r="DV121" s="151">
        <v>0</v>
      </c>
      <c r="DW121" s="151">
        <v>0</v>
      </c>
      <c r="DX121" s="151">
        <v>0</v>
      </c>
      <c r="DY121" s="151">
        <v>0</v>
      </c>
      <c r="DZ121" s="151">
        <v>0</v>
      </c>
      <c r="EA121" s="151">
        <v>0</v>
      </c>
      <c r="EB121" s="151">
        <v>0</v>
      </c>
      <c r="EC121" s="151">
        <v>0</v>
      </c>
      <c r="ED121" s="151">
        <v>0</v>
      </c>
      <c r="EE121" s="151">
        <v>0</v>
      </c>
      <c r="EF121" s="151">
        <v>0</v>
      </c>
      <c r="EG121" s="151">
        <v>0</v>
      </c>
      <c r="EH121" s="151">
        <v>0</v>
      </c>
      <c r="EI121" s="151">
        <v>0</v>
      </c>
      <c r="EJ121" s="151">
        <v>0</v>
      </c>
      <c r="EK121" s="151">
        <v>0</v>
      </c>
      <c r="EL121" s="151">
        <v>0</v>
      </c>
      <c r="EM121" s="151">
        <v>0</v>
      </c>
      <c r="EN121" s="326">
        <v>0</v>
      </c>
      <c r="EO121" s="325">
        <f t="shared" si="269"/>
        <v>0</v>
      </c>
      <c r="EP121" s="151">
        <f t="shared" ref="EP121:FU121" si="381">IFERROR(IF(EP$25-$C121&lt;0,0,VLOOKUP((ROUNDDOWN((EP$25-$C121)/365+1,0)),$C$8:$E$16,3,0))*$E117*$D$20,0)</f>
        <v>0</v>
      </c>
      <c r="EQ121" s="151">
        <f t="shared" si="381"/>
        <v>0</v>
      </c>
      <c r="ER121" s="151">
        <f t="shared" si="381"/>
        <v>0</v>
      </c>
      <c r="ES121" s="151">
        <f t="shared" si="381"/>
        <v>0</v>
      </c>
      <c r="ET121" s="151">
        <f t="shared" si="381"/>
        <v>0</v>
      </c>
      <c r="EU121" s="151">
        <f t="shared" si="381"/>
        <v>0</v>
      </c>
      <c r="EV121" s="151">
        <f t="shared" si="381"/>
        <v>0</v>
      </c>
      <c r="EW121" s="151">
        <f t="shared" si="381"/>
        <v>0</v>
      </c>
      <c r="EX121" s="151">
        <f t="shared" si="381"/>
        <v>0</v>
      </c>
      <c r="EY121" s="151">
        <f t="shared" si="381"/>
        <v>0</v>
      </c>
      <c r="EZ121" s="151">
        <f t="shared" si="381"/>
        <v>566.35619040000006</v>
      </c>
      <c r="FA121" s="151">
        <f t="shared" si="381"/>
        <v>566.35619040000006</v>
      </c>
      <c r="FB121" s="151">
        <f t="shared" si="381"/>
        <v>566.35619040000006</v>
      </c>
      <c r="FC121" s="151">
        <f t="shared" si="381"/>
        <v>566.35619040000006</v>
      </c>
      <c r="FD121" s="151">
        <f t="shared" si="381"/>
        <v>566.35619040000006</v>
      </c>
      <c r="FE121" s="151">
        <f t="shared" si="381"/>
        <v>566.35619040000006</v>
      </c>
      <c r="FF121" s="151">
        <f t="shared" si="381"/>
        <v>566.35619040000006</v>
      </c>
      <c r="FG121" s="151">
        <f t="shared" si="381"/>
        <v>566.35619040000006</v>
      </c>
      <c r="FH121" s="151">
        <f t="shared" si="381"/>
        <v>566.35619040000006</v>
      </c>
      <c r="FI121" s="151">
        <f t="shared" si="381"/>
        <v>566.35619040000006</v>
      </c>
      <c r="FJ121" s="151">
        <f t="shared" si="381"/>
        <v>566.35619040000006</v>
      </c>
      <c r="FK121" s="151">
        <f t="shared" si="381"/>
        <v>566.35619040000006</v>
      </c>
      <c r="FL121" s="151">
        <f t="shared" si="381"/>
        <v>600.13777823999999</v>
      </c>
      <c r="FM121" s="210">
        <f t="shared" si="381"/>
        <v>600.13777823999999</v>
      </c>
      <c r="FN121" s="151">
        <f t="shared" si="381"/>
        <v>600.13777823999999</v>
      </c>
      <c r="FO121" s="151">
        <f t="shared" si="381"/>
        <v>600.13777823999999</v>
      </c>
      <c r="FP121" s="151">
        <f t="shared" si="381"/>
        <v>600.13777823999999</v>
      </c>
      <c r="FQ121" s="151">
        <f t="shared" si="381"/>
        <v>600.13777823999999</v>
      </c>
      <c r="FR121" s="151">
        <f t="shared" si="381"/>
        <v>600.13777823999999</v>
      </c>
      <c r="FS121" s="151">
        <f t="shared" si="381"/>
        <v>600.13777823999999</v>
      </c>
      <c r="FT121" s="151">
        <f t="shared" si="381"/>
        <v>600.13777823999999</v>
      </c>
      <c r="FU121" s="151">
        <f t="shared" si="381"/>
        <v>600.13777823999999</v>
      </c>
      <c r="FV121" s="151">
        <f t="shared" ref="FV121:GY121" si="382">IFERROR(IF(FV$25-$C121&lt;0,0,VLOOKUP((ROUNDDOWN((FV$25-$C121)/365+1,0)),$C$8:$E$16,3,0))*$E117*$D$20,0)</f>
        <v>600.13777823999999</v>
      </c>
      <c r="FW121" s="151">
        <f t="shared" si="382"/>
        <v>600.13777823999999</v>
      </c>
      <c r="FX121" s="151">
        <f t="shared" si="382"/>
        <v>511.99083936</v>
      </c>
      <c r="FY121" s="151">
        <f t="shared" si="382"/>
        <v>511.99083936</v>
      </c>
      <c r="FZ121" s="151">
        <f t="shared" si="382"/>
        <v>511.99083936</v>
      </c>
      <c r="GA121" s="151">
        <f t="shared" si="382"/>
        <v>511.99083936</v>
      </c>
      <c r="GB121" s="151">
        <f t="shared" si="382"/>
        <v>511.99083936</v>
      </c>
      <c r="GC121" s="151">
        <f t="shared" si="382"/>
        <v>511.99083936</v>
      </c>
      <c r="GD121" s="151">
        <f t="shared" si="382"/>
        <v>511.99083936</v>
      </c>
      <c r="GE121" s="151">
        <f t="shared" si="382"/>
        <v>511.99083936</v>
      </c>
      <c r="GF121" s="151">
        <f t="shared" si="382"/>
        <v>511.99083936</v>
      </c>
      <c r="GG121" s="151">
        <f t="shared" si="382"/>
        <v>511.99083936</v>
      </c>
      <c r="GH121" s="151">
        <f t="shared" si="382"/>
        <v>511.99083936</v>
      </c>
      <c r="GI121" s="151">
        <f t="shared" si="382"/>
        <v>511.99083936</v>
      </c>
      <c r="GJ121" s="151">
        <f t="shared" si="382"/>
        <v>346.83640991999994</v>
      </c>
      <c r="GK121" s="151">
        <f t="shared" si="382"/>
        <v>346.83640991999994</v>
      </c>
      <c r="GL121" s="307">
        <f t="shared" si="382"/>
        <v>346.83640991999994</v>
      </c>
      <c r="GM121" s="151">
        <f t="shared" si="382"/>
        <v>346.83640991999994</v>
      </c>
      <c r="GN121" s="151">
        <f t="shared" si="382"/>
        <v>346.83640991999994</v>
      </c>
      <c r="GO121" s="151">
        <f t="shared" si="382"/>
        <v>346.83640991999994</v>
      </c>
      <c r="GP121" s="151">
        <f t="shared" si="382"/>
        <v>346.83640991999994</v>
      </c>
      <c r="GQ121" s="151">
        <f t="shared" si="382"/>
        <v>346.83640991999994</v>
      </c>
      <c r="GR121" s="151">
        <f t="shared" si="382"/>
        <v>346.83640991999994</v>
      </c>
      <c r="GS121" s="151">
        <f t="shared" si="382"/>
        <v>346.83640991999994</v>
      </c>
      <c r="GT121" s="151">
        <f t="shared" si="382"/>
        <v>346.83640991999994</v>
      </c>
      <c r="GU121" s="151">
        <f t="shared" si="382"/>
        <v>346.83640991999994</v>
      </c>
      <c r="GV121" s="151">
        <f t="shared" si="382"/>
        <v>413.12823552000003</v>
      </c>
      <c r="GW121" s="151">
        <f t="shared" si="382"/>
        <v>413.12823552000003</v>
      </c>
      <c r="GX121" s="151">
        <f t="shared" si="382"/>
        <v>413.12823552000003</v>
      </c>
      <c r="GY121" s="151">
        <f t="shared" si="382"/>
        <v>413.12823552000003</v>
      </c>
    </row>
    <row r="122" spans="3:207" x14ac:dyDescent="0.25">
      <c r="C122" s="144">
        <v>43800</v>
      </c>
      <c r="D122" s="203">
        <f t="shared" si="342"/>
        <v>43830</v>
      </c>
      <c r="E122" s="213">
        <f>VLOOKUP(C122,'Sale_Actual&amp;forcast'!$B$4:$D$150,3,0)</f>
        <v>841</v>
      </c>
      <c r="F122" s="208">
        <v>0</v>
      </c>
      <c r="G122" s="208">
        <v>0</v>
      </c>
      <c r="H122" s="208">
        <v>0</v>
      </c>
      <c r="I122" s="208">
        <v>0</v>
      </c>
      <c r="J122" s="208">
        <v>0</v>
      </c>
      <c r="K122" s="208">
        <v>0</v>
      </c>
      <c r="L122" s="208">
        <v>0</v>
      </c>
      <c r="M122" s="208">
        <v>0</v>
      </c>
      <c r="N122" s="208">
        <v>0</v>
      </c>
      <c r="O122" s="208">
        <v>0</v>
      </c>
      <c r="P122" s="208">
        <v>0</v>
      </c>
      <c r="Q122" s="208">
        <v>0</v>
      </c>
      <c r="R122" s="208">
        <v>0</v>
      </c>
      <c r="S122" s="208">
        <v>0</v>
      </c>
      <c r="T122" s="208">
        <v>0</v>
      </c>
      <c r="U122" s="208">
        <v>0</v>
      </c>
      <c r="V122" s="208">
        <v>0</v>
      </c>
      <c r="W122" s="208">
        <v>0</v>
      </c>
      <c r="X122" s="208">
        <v>0</v>
      </c>
      <c r="Y122" s="208">
        <v>0</v>
      </c>
      <c r="Z122" s="208">
        <v>0</v>
      </c>
      <c r="AA122" s="208">
        <v>0</v>
      </c>
      <c r="AB122" s="208">
        <v>0</v>
      </c>
      <c r="AC122" s="208">
        <v>0</v>
      </c>
      <c r="AD122" s="208">
        <v>0</v>
      </c>
      <c r="AE122" s="208">
        <v>0</v>
      </c>
      <c r="AF122" s="208">
        <v>0</v>
      </c>
      <c r="AG122" s="208">
        <v>0</v>
      </c>
      <c r="AH122" s="208">
        <v>0</v>
      </c>
      <c r="AI122" s="208">
        <v>0</v>
      </c>
      <c r="AJ122" s="208">
        <v>0</v>
      </c>
      <c r="AK122" s="208">
        <v>0</v>
      </c>
      <c r="AL122" s="208">
        <v>0</v>
      </c>
      <c r="AM122" s="208">
        <v>0</v>
      </c>
      <c r="AN122" s="208">
        <v>0</v>
      </c>
      <c r="AO122" s="214">
        <v>0</v>
      </c>
      <c r="AP122" s="214">
        <v>0</v>
      </c>
      <c r="AQ122" s="268">
        <f t="shared" si="266"/>
        <v>0</v>
      </c>
      <c r="AR122" s="265">
        <f t="shared" ref="AR122:BW122" si="383">IFERROR(IF(AR$25-$C122&lt;0,0,VLOOKUP((ROUNDDOWN((AR$25-$C122)/365+1,0)),$C$8:$E$16,3,0))*$E118*$D$3,0)</f>
        <v>0</v>
      </c>
      <c r="AS122" s="265">
        <f t="shared" si="383"/>
        <v>0</v>
      </c>
      <c r="AT122" s="265">
        <f t="shared" si="383"/>
        <v>0</v>
      </c>
      <c r="AU122" s="265">
        <f t="shared" si="383"/>
        <v>0</v>
      </c>
      <c r="AV122" s="265">
        <f t="shared" si="383"/>
        <v>0</v>
      </c>
      <c r="AW122" s="265">
        <f t="shared" si="383"/>
        <v>0</v>
      </c>
      <c r="AX122" s="265">
        <f t="shared" si="383"/>
        <v>0</v>
      </c>
      <c r="AY122" s="265">
        <f t="shared" si="383"/>
        <v>0</v>
      </c>
      <c r="AZ122" s="265">
        <f t="shared" si="383"/>
        <v>0</v>
      </c>
      <c r="BA122" s="265">
        <f t="shared" si="383"/>
        <v>0</v>
      </c>
      <c r="BB122" s="265">
        <f t="shared" si="383"/>
        <v>0</v>
      </c>
      <c r="BC122" s="265">
        <f t="shared" si="383"/>
        <v>16.013113863723103</v>
      </c>
      <c r="BD122" s="265">
        <f t="shared" si="383"/>
        <v>16.013113863723103</v>
      </c>
      <c r="BE122" s="265">
        <f t="shared" si="383"/>
        <v>16.013113863723103</v>
      </c>
      <c r="BF122" s="265">
        <f t="shared" si="383"/>
        <v>16.013113863723103</v>
      </c>
      <c r="BG122" s="265">
        <f t="shared" si="383"/>
        <v>16.013113863723103</v>
      </c>
      <c r="BH122" s="265">
        <f t="shared" si="383"/>
        <v>16.013113863723103</v>
      </c>
      <c r="BI122" s="265">
        <f t="shared" si="383"/>
        <v>16.013113863723103</v>
      </c>
      <c r="BJ122" s="265">
        <f t="shared" si="383"/>
        <v>16.013113863723103</v>
      </c>
      <c r="BK122" s="265">
        <f t="shared" si="383"/>
        <v>16.013113863723103</v>
      </c>
      <c r="BL122" s="265">
        <f t="shared" si="383"/>
        <v>16.013113863723103</v>
      </c>
      <c r="BM122" s="265">
        <f t="shared" si="383"/>
        <v>16.013113863723103</v>
      </c>
      <c r="BN122" s="265">
        <f t="shared" si="383"/>
        <v>16.013113863723103</v>
      </c>
      <c r="BO122" s="269">
        <f t="shared" si="314"/>
        <v>9.8525334361806447</v>
      </c>
      <c r="BP122" s="232">
        <f t="shared" si="383"/>
        <v>16.968252028977776</v>
      </c>
      <c r="BQ122" s="232">
        <f t="shared" si="383"/>
        <v>16.968252028977776</v>
      </c>
      <c r="BR122" s="232">
        <f t="shared" si="383"/>
        <v>16.968252028977776</v>
      </c>
      <c r="BS122" s="232">
        <f t="shared" si="383"/>
        <v>16.968252028977776</v>
      </c>
      <c r="BT122" s="232">
        <f t="shared" si="383"/>
        <v>16.968252028977776</v>
      </c>
      <c r="BU122" s="232">
        <f t="shared" si="383"/>
        <v>16.968252028977776</v>
      </c>
      <c r="BV122" s="232">
        <f t="shared" si="383"/>
        <v>16.968252028977776</v>
      </c>
      <c r="BW122" s="232">
        <f t="shared" si="383"/>
        <v>16.968252028977776</v>
      </c>
      <c r="BX122" s="232">
        <f t="shared" ref="BX122:DA122" si="384">IFERROR(IF(BX$25-$C122&lt;0,0,VLOOKUP((ROUNDDOWN((BX$25-$C122)/365+1,0)),$C$8:$E$16,3,0))*$E118*$D$3,0)</f>
        <v>16.968252028977776</v>
      </c>
      <c r="BY122" s="232">
        <f t="shared" si="384"/>
        <v>16.968252028977776</v>
      </c>
      <c r="BZ122" s="232">
        <f t="shared" si="384"/>
        <v>16.968252028977776</v>
      </c>
      <c r="CA122" s="232">
        <f t="shared" si="384"/>
        <v>14.475991870177046</v>
      </c>
      <c r="CB122" s="232">
        <f t="shared" si="384"/>
        <v>14.475991870177046</v>
      </c>
      <c r="CC122" s="232">
        <f t="shared" si="384"/>
        <v>14.475991870177046</v>
      </c>
      <c r="CD122" s="232">
        <f t="shared" si="384"/>
        <v>14.475991870177046</v>
      </c>
      <c r="CE122" s="232">
        <f t="shared" si="384"/>
        <v>14.475991870177046</v>
      </c>
      <c r="CF122" s="232">
        <f t="shared" si="384"/>
        <v>14.475991870177046</v>
      </c>
      <c r="CG122" s="232">
        <f t="shared" si="384"/>
        <v>14.475991870177046</v>
      </c>
      <c r="CH122" s="232">
        <f t="shared" si="384"/>
        <v>14.475991870177046</v>
      </c>
      <c r="CI122" s="232">
        <f t="shared" si="384"/>
        <v>14.475991870177046</v>
      </c>
      <c r="CJ122" s="232">
        <f t="shared" si="384"/>
        <v>14.475991870177046</v>
      </c>
      <c r="CK122" s="232">
        <f t="shared" si="384"/>
        <v>14.475991870177046</v>
      </c>
      <c r="CL122" s="232">
        <f t="shared" si="384"/>
        <v>14.475991870177046</v>
      </c>
      <c r="CM122" s="232">
        <f t="shared" si="384"/>
        <v>9.8064275067097419</v>
      </c>
      <c r="CN122" s="232">
        <f t="shared" si="384"/>
        <v>9.8064275067097419</v>
      </c>
      <c r="CO122" s="232">
        <f t="shared" si="384"/>
        <v>9.8064275067097419</v>
      </c>
      <c r="CP122" s="232">
        <f t="shared" si="384"/>
        <v>9.8064275067097419</v>
      </c>
      <c r="CQ122" s="232">
        <f t="shared" si="384"/>
        <v>9.8064275067097419</v>
      </c>
      <c r="CR122" s="232">
        <f t="shared" si="384"/>
        <v>9.8064275067097419</v>
      </c>
      <c r="CS122" s="232">
        <f t="shared" si="384"/>
        <v>9.8064275067097419</v>
      </c>
      <c r="CT122" s="232">
        <f t="shared" si="384"/>
        <v>9.8064275067097419</v>
      </c>
      <c r="CU122" s="232">
        <f t="shared" si="384"/>
        <v>9.8064275067097419</v>
      </c>
      <c r="CV122" s="232">
        <f t="shared" si="384"/>
        <v>9.8064275067097419</v>
      </c>
      <c r="CW122" s="232">
        <f t="shared" si="384"/>
        <v>9.8064275067097419</v>
      </c>
      <c r="CX122" s="232">
        <f t="shared" si="384"/>
        <v>9.8064275067097419</v>
      </c>
      <c r="CY122" s="232">
        <f t="shared" si="384"/>
        <v>11.680757777236391</v>
      </c>
      <c r="CZ122" s="232">
        <f t="shared" si="384"/>
        <v>11.680757777236391</v>
      </c>
      <c r="DA122" s="232">
        <f t="shared" si="384"/>
        <v>11.680757777236391</v>
      </c>
      <c r="DD122" s="325">
        <v>0</v>
      </c>
      <c r="DE122" s="151">
        <v>0</v>
      </c>
      <c r="DF122" s="151">
        <v>0</v>
      </c>
      <c r="DG122" s="151">
        <v>0</v>
      </c>
      <c r="DH122" s="151">
        <v>0</v>
      </c>
      <c r="DI122" s="151">
        <v>0</v>
      </c>
      <c r="DJ122" s="151">
        <v>0</v>
      </c>
      <c r="DK122" s="151">
        <v>0</v>
      </c>
      <c r="DL122" s="151">
        <v>0</v>
      </c>
      <c r="DM122" s="151">
        <v>0</v>
      </c>
      <c r="DN122" s="151">
        <v>0</v>
      </c>
      <c r="DO122" s="151">
        <v>0</v>
      </c>
      <c r="DP122" s="151">
        <v>0</v>
      </c>
      <c r="DQ122" s="151">
        <v>0</v>
      </c>
      <c r="DR122" s="151">
        <v>0</v>
      </c>
      <c r="DS122" s="151">
        <v>0</v>
      </c>
      <c r="DT122" s="151">
        <v>0</v>
      </c>
      <c r="DU122" s="151">
        <v>0</v>
      </c>
      <c r="DV122" s="151">
        <v>0</v>
      </c>
      <c r="DW122" s="151">
        <v>0</v>
      </c>
      <c r="DX122" s="151">
        <v>0</v>
      </c>
      <c r="DY122" s="151">
        <v>0</v>
      </c>
      <c r="DZ122" s="151">
        <v>0</v>
      </c>
      <c r="EA122" s="151">
        <v>0</v>
      </c>
      <c r="EB122" s="151">
        <v>0</v>
      </c>
      <c r="EC122" s="151">
        <v>0</v>
      </c>
      <c r="ED122" s="151">
        <v>0</v>
      </c>
      <c r="EE122" s="151">
        <v>0</v>
      </c>
      <c r="EF122" s="151">
        <v>0</v>
      </c>
      <c r="EG122" s="151">
        <v>0</v>
      </c>
      <c r="EH122" s="151">
        <v>0</v>
      </c>
      <c r="EI122" s="151">
        <v>0</v>
      </c>
      <c r="EJ122" s="151">
        <v>0</v>
      </c>
      <c r="EK122" s="151">
        <v>0</v>
      </c>
      <c r="EL122" s="151">
        <v>0</v>
      </c>
      <c r="EM122" s="151">
        <v>0</v>
      </c>
      <c r="EN122" s="326">
        <v>0</v>
      </c>
      <c r="EO122" s="325">
        <f t="shared" si="269"/>
        <v>0</v>
      </c>
      <c r="EP122" s="151">
        <f t="shared" ref="EP122:FU122" si="385">IFERROR(IF(EP$25-$C122&lt;0,0,VLOOKUP((ROUNDDOWN((EP$25-$C122)/365+1,0)),$C$8:$E$16,3,0))*$E118*$D$20,0)</f>
        <v>0</v>
      </c>
      <c r="EQ122" s="151">
        <f t="shared" si="385"/>
        <v>0</v>
      </c>
      <c r="ER122" s="151">
        <f t="shared" si="385"/>
        <v>0</v>
      </c>
      <c r="ES122" s="151">
        <f t="shared" si="385"/>
        <v>0</v>
      </c>
      <c r="ET122" s="151">
        <f t="shared" si="385"/>
        <v>0</v>
      </c>
      <c r="EU122" s="151">
        <f t="shared" si="385"/>
        <v>0</v>
      </c>
      <c r="EV122" s="151">
        <f t="shared" si="385"/>
        <v>0</v>
      </c>
      <c r="EW122" s="151">
        <f t="shared" si="385"/>
        <v>0</v>
      </c>
      <c r="EX122" s="151">
        <f t="shared" si="385"/>
        <v>0</v>
      </c>
      <c r="EY122" s="151">
        <f t="shared" si="385"/>
        <v>0</v>
      </c>
      <c r="EZ122" s="151">
        <f t="shared" si="385"/>
        <v>0</v>
      </c>
      <c r="FA122" s="151">
        <f t="shared" si="385"/>
        <v>610.48784160000002</v>
      </c>
      <c r="FB122" s="151">
        <f t="shared" si="385"/>
        <v>610.48784160000002</v>
      </c>
      <c r="FC122" s="151">
        <f t="shared" si="385"/>
        <v>610.48784160000002</v>
      </c>
      <c r="FD122" s="151">
        <f t="shared" si="385"/>
        <v>610.48784160000002</v>
      </c>
      <c r="FE122" s="151">
        <f t="shared" si="385"/>
        <v>610.48784160000002</v>
      </c>
      <c r="FF122" s="151">
        <f t="shared" si="385"/>
        <v>610.48784160000002</v>
      </c>
      <c r="FG122" s="151">
        <f t="shared" si="385"/>
        <v>610.48784160000002</v>
      </c>
      <c r="FH122" s="151">
        <f t="shared" si="385"/>
        <v>610.48784160000002</v>
      </c>
      <c r="FI122" s="151">
        <f t="shared" si="385"/>
        <v>610.48784160000002</v>
      </c>
      <c r="FJ122" s="151">
        <f t="shared" si="385"/>
        <v>610.48784160000002</v>
      </c>
      <c r="FK122" s="151">
        <f t="shared" si="385"/>
        <v>610.48784160000002</v>
      </c>
      <c r="FL122" s="151">
        <f t="shared" si="385"/>
        <v>610.48784160000002</v>
      </c>
      <c r="FM122" s="210">
        <f t="shared" si="385"/>
        <v>646.90176096000005</v>
      </c>
      <c r="FN122" s="151">
        <f t="shared" si="385"/>
        <v>646.90176096000005</v>
      </c>
      <c r="FO122" s="151">
        <f t="shared" si="385"/>
        <v>646.90176096000005</v>
      </c>
      <c r="FP122" s="151">
        <f t="shared" si="385"/>
        <v>646.90176096000005</v>
      </c>
      <c r="FQ122" s="151">
        <f t="shared" si="385"/>
        <v>646.90176096000005</v>
      </c>
      <c r="FR122" s="151">
        <f t="shared" si="385"/>
        <v>646.90176096000005</v>
      </c>
      <c r="FS122" s="151">
        <f t="shared" si="385"/>
        <v>646.90176096000005</v>
      </c>
      <c r="FT122" s="151">
        <f t="shared" si="385"/>
        <v>646.90176096000005</v>
      </c>
      <c r="FU122" s="151">
        <f t="shared" si="385"/>
        <v>646.90176096000005</v>
      </c>
      <c r="FV122" s="151">
        <f t="shared" ref="FV122:GY122" si="386">IFERROR(IF(FV$25-$C122&lt;0,0,VLOOKUP((ROUNDDOWN((FV$25-$C122)/365+1,0)),$C$8:$E$16,3,0))*$E118*$D$20,0)</f>
        <v>646.90176096000005</v>
      </c>
      <c r="FW122" s="151">
        <f t="shared" si="386"/>
        <v>646.90176096000005</v>
      </c>
      <c r="FX122" s="151">
        <f t="shared" si="386"/>
        <v>646.90176096000005</v>
      </c>
      <c r="FY122" s="151">
        <f t="shared" si="386"/>
        <v>551.88622943999997</v>
      </c>
      <c r="FZ122" s="151">
        <f t="shared" si="386"/>
        <v>551.88622943999997</v>
      </c>
      <c r="GA122" s="151">
        <f t="shared" si="386"/>
        <v>551.88622943999997</v>
      </c>
      <c r="GB122" s="151">
        <f t="shared" si="386"/>
        <v>551.88622943999997</v>
      </c>
      <c r="GC122" s="151">
        <f t="shared" si="386"/>
        <v>551.88622943999997</v>
      </c>
      <c r="GD122" s="151">
        <f t="shared" si="386"/>
        <v>551.88622943999997</v>
      </c>
      <c r="GE122" s="151">
        <f t="shared" si="386"/>
        <v>551.88622943999997</v>
      </c>
      <c r="GF122" s="151">
        <f t="shared" si="386"/>
        <v>551.88622943999997</v>
      </c>
      <c r="GG122" s="151">
        <f t="shared" si="386"/>
        <v>551.88622943999997</v>
      </c>
      <c r="GH122" s="151">
        <f t="shared" si="386"/>
        <v>551.88622943999997</v>
      </c>
      <c r="GI122" s="151">
        <f t="shared" si="386"/>
        <v>551.88622943999997</v>
      </c>
      <c r="GJ122" s="151">
        <f t="shared" si="386"/>
        <v>551.88622943999997</v>
      </c>
      <c r="GK122" s="151">
        <f t="shared" si="386"/>
        <v>373.86262368000001</v>
      </c>
      <c r="GL122" s="307">
        <f t="shared" si="386"/>
        <v>373.86262368000001</v>
      </c>
      <c r="GM122" s="151">
        <f t="shared" si="386"/>
        <v>373.86262368000001</v>
      </c>
      <c r="GN122" s="151">
        <f t="shared" si="386"/>
        <v>373.86262368000001</v>
      </c>
      <c r="GO122" s="151">
        <f t="shared" si="386"/>
        <v>373.86262368000001</v>
      </c>
      <c r="GP122" s="151">
        <f t="shared" si="386"/>
        <v>373.86262368000001</v>
      </c>
      <c r="GQ122" s="151">
        <f t="shared" si="386"/>
        <v>373.86262368000001</v>
      </c>
      <c r="GR122" s="151">
        <f t="shared" si="386"/>
        <v>373.86262368000001</v>
      </c>
      <c r="GS122" s="151">
        <f t="shared" si="386"/>
        <v>373.86262368000001</v>
      </c>
      <c r="GT122" s="151">
        <f t="shared" si="386"/>
        <v>373.86262368000001</v>
      </c>
      <c r="GU122" s="151">
        <f t="shared" si="386"/>
        <v>373.86262368000001</v>
      </c>
      <c r="GV122" s="151">
        <f t="shared" si="386"/>
        <v>373.86262368000001</v>
      </c>
      <c r="GW122" s="151">
        <f t="shared" si="386"/>
        <v>445.32004608</v>
      </c>
      <c r="GX122" s="151">
        <f t="shared" si="386"/>
        <v>445.32004608</v>
      </c>
      <c r="GY122" s="151">
        <f t="shared" si="386"/>
        <v>445.32004608</v>
      </c>
    </row>
    <row r="123" spans="3:207" x14ac:dyDescent="0.25">
      <c r="C123" s="144">
        <v>43831</v>
      </c>
      <c r="D123" s="203">
        <f t="shared" si="342"/>
        <v>43861</v>
      </c>
      <c r="E123" s="213">
        <f>VLOOKUP(C123,'Sale_Actual&amp;forcast'!$B$4:$D$150,3,0)</f>
        <v>1327</v>
      </c>
      <c r="F123" s="208">
        <v>0</v>
      </c>
      <c r="G123" s="208">
        <v>0</v>
      </c>
      <c r="H123" s="208">
        <v>0</v>
      </c>
      <c r="I123" s="208">
        <v>0</v>
      </c>
      <c r="J123" s="208">
        <v>0</v>
      </c>
      <c r="K123" s="208">
        <v>0</v>
      </c>
      <c r="L123" s="208">
        <v>0</v>
      </c>
      <c r="M123" s="208">
        <v>0</v>
      </c>
      <c r="N123" s="208">
        <v>0</v>
      </c>
      <c r="O123" s="208">
        <v>0</v>
      </c>
      <c r="P123" s="208">
        <v>0</v>
      </c>
      <c r="Q123" s="208">
        <v>0</v>
      </c>
      <c r="R123" s="208">
        <v>0</v>
      </c>
      <c r="S123" s="208">
        <v>0</v>
      </c>
      <c r="T123" s="208">
        <v>0</v>
      </c>
      <c r="U123" s="208">
        <v>0</v>
      </c>
      <c r="V123" s="208">
        <v>0</v>
      </c>
      <c r="W123" s="208">
        <v>0</v>
      </c>
      <c r="X123" s="208">
        <v>0</v>
      </c>
      <c r="Y123" s="208">
        <v>0</v>
      </c>
      <c r="Z123" s="208">
        <v>0</v>
      </c>
      <c r="AA123" s="208">
        <v>0</v>
      </c>
      <c r="AB123" s="208">
        <v>0</v>
      </c>
      <c r="AC123" s="208">
        <v>0</v>
      </c>
      <c r="AD123" s="208">
        <v>0</v>
      </c>
      <c r="AE123" s="208">
        <v>0</v>
      </c>
      <c r="AF123" s="208">
        <v>0</v>
      </c>
      <c r="AG123" s="208">
        <v>0</v>
      </c>
      <c r="AH123" s="208">
        <v>0</v>
      </c>
      <c r="AI123" s="208">
        <v>0</v>
      </c>
      <c r="AJ123" s="208">
        <v>0</v>
      </c>
      <c r="AK123" s="208">
        <v>0</v>
      </c>
      <c r="AL123" s="208">
        <v>0</v>
      </c>
      <c r="AM123" s="208">
        <v>0</v>
      </c>
      <c r="AN123" s="208">
        <v>0</v>
      </c>
      <c r="AO123" s="214">
        <v>0</v>
      </c>
      <c r="AP123" s="214">
        <v>0</v>
      </c>
      <c r="AQ123" s="268">
        <f t="shared" si="266"/>
        <v>0</v>
      </c>
      <c r="AR123" s="265">
        <f t="shared" ref="AR123:BW123" si="387">IFERROR(IF(AR$25-$C123&lt;0,0,VLOOKUP((ROUNDDOWN((AR$25-$C123)/365+1,0)),$C$8:$E$16,3,0))*$E119*$D$3,0)</f>
        <v>0</v>
      </c>
      <c r="AS123" s="265">
        <f t="shared" si="387"/>
        <v>0</v>
      </c>
      <c r="AT123" s="265">
        <f t="shared" si="387"/>
        <v>0</v>
      </c>
      <c r="AU123" s="265">
        <f t="shared" si="387"/>
        <v>0</v>
      </c>
      <c r="AV123" s="265">
        <f t="shared" si="387"/>
        <v>0</v>
      </c>
      <c r="AW123" s="265">
        <f t="shared" si="387"/>
        <v>0</v>
      </c>
      <c r="AX123" s="265">
        <f t="shared" si="387"/>
        <v>0</v>
      </c>
      <c r="AY123" s="265">
        <f t="shared" si="387"/>
        <v>0</v>
      </c>
      <c r="AZ123" s="265">
        <f t="shared" si="387"/>
        <v>0</v>
      </c>
      <c r="BA123" s="265">
        <f t="shared" si="387"/>
        <v>0</v>
      </c>
      <c r="BB123" s="265">
        <f t="shared" si="387"/>
        <v>0</v>
      </c>
      <c r="BC123" s="265">
        <f t="shared" si="387"/>
        <v>0</v>
      </c>
      <c r="BD123" s="265">
        <f t="shared" si="387"/>
        <v>29.228756028362046</v>
      </c>
      <c r="BE123" s="265">
        <f t="shared" si="387"/>
        <v>29.228756028362046</v>
      </c>
      <c r="BF123" s="265">
        <f t="shared" si="387"/>
        <v>29.228756028362046</v>
      </c>
      <c r="BG123" s="265">
        <f t="shared" si="387"/>
        <v>29.228756028362046</v>
      </c>
      <c r="BH123" s="265">
        <f t="shared" si="387"/>
        <v>29.228756028362046</v>
      </c>
      <c r="BI123" s="265">
        <f t="shared" si="387"/>
        <v>29.228756028362046</v>
      </c>
      <c r="BJ123" s="265">
        <f t="shared" si="387"/>
        <v>29.228756028362046</v>
      </c>
      <c r="BK123" s="265">
        <f t="shared" si="387"/>
        <v>29.228756028362046</v>
      </c>
      <c r="BL123" s="265">
        <f t="shared" si="387"/>
        <v>29.228756028362046</v>
      </c>
      <c r="BM123" s="265">
        <f t="shared" si="387"/>
        <v>29.228756028362046</v>
      </c>
      <c r="BN123" s="265">
        <f t="shared" si="387"/>
        <v>29.228756028362046</v>
      </c>
      <c r="BO123" s="269">
        <f t="shared" si="314"/>
        <v>16.971535758403768</v>
      </c>
      <c r="BP123" s="232">
        <f t="shared" si="387"/>
        <v>30.972170872170278</v>
      </c>
      <c r="BQ123" s="232">
        <f t="shared" si="387"/>
        <v>30.972170872170278</v>
      </c>
      <c r="BR123" s="232">
        <f t="shared" si="387"/>
        <v>30.972170872170278</v>
      </c>
      <c r="BS123" s="232">
        <f t="shared" si="387"/>
        <v>30.972170872170278</v>
      </c>
      <c r="BT123" s="232">
        <f t="shared" si="387"/>
        <v>30.972170872170278</v>
      </c>
      <c r="BU123" s="232">
        <f t="shared" si="387"/>
        <v>30.972170872170278</v>
      </c>
      <c r="BV123" s="232">
        <f t="shared" si="387"/>
        <v>30.972170872170278</v>
      </c>
      <c r="BW123" s="232">
        <f t="shared" si="387"/>
        <v>30.972170872170278</v>
      </c>
      <c r="BX123" s="232">
        <f t="shared" ref="BX123:DA123" si="388">IFERROR(IF(BX$25-$C123&lt;0,0,VLOOKUP((ROUNDDOWN((BX$25-$C123)/365+1,0)),$C$8:$E$16,3,0))*$E119*$D$3,0)</f>
        <v>30.972170872170278</v>
      </c>
      <c r="BY123" s="232">
        <f t="shared" si="388"/>
        <v>30.972170872170278</v>
      </c>
      <c r="BZ123" s="232">
        <f t="shared" si="388"/>
        <v>30.972170872170278</v>
      </c>
      <c r="CA123" s="232">
        <f t="shared" si="388"/>
        <v>30.972170872170278</v>
      </c>
      <c r="CB123" s="232">
        <f t="shared" si="388"/>
        <v>26.423045401588219</v>
      </c>
      <c r="CC123" s="232">
        <f t="shared" si="388"/>
        <v>26.423045401588219</v>
      </c>
      <c r="CD123" s="232">
        <f t="shared" si="388"/>
        <v>26.423045401588219</v>
      </c>
      <c r="CE123" s="232">
        <f t="shared" si="388"/>
        <v>26.423045401588219</v>
      </c>
      <c r="CF123" s="232">
        <f t="shared" si="388"/>
        <v>26.423045401588219</v>
      </c>
      <c r="CG123" s="232">
        <f t="shared" si="388"/>
        <v>26.423045401588219</v>
      </c>
      <c r="CH123" s="232">
        <f t="shared" si="388"/>
        <v>26.423045401588219</v>
      </c>
      <c r="CI123" s="232">
        <f t="shared" si="388"/>
        <v>26.423045401588219</v>
      </c>
      <c r="CJ123" s="232">
        <f t="shared" si="388"/>
        <v>26.423045401588219</v>
      </c>
      <c r="CK123" s="232">
        <f t="shared" si="388"/>
        <v>26.423045401588219</v>
      </c>
      <c r="CL123" s="232">
        <f t="shared" si="388"/>
        <v>26.423045401588219</v>
      </c>
      <c r="CM123" s="232">
        <f t="shared" si="388"/>
        <v>26.423045401588219</v>
      </c>
      <c r="CN123" s="232">
        <f t="shared" si="388"/>
        <v>17.899683942970192</v>
      </c>
      <c r="CO123" s="232">
        <f t="shared" si="388"/>
        <v>17.899683942970192</v>
      </c>
      <c r="CP123" s="232">
        <f t="shared" si="388"/>
        <v>17.899683942970192</v>
      </c>
      <c r="CQ123" s="232">
        <f t="shared" si="388"/>
        <v>17.899683942970192</v>
      </c>
      <c r="CR123" s="232">
        <f t="shared" si="388"/>
        <v>17.899683942970192</v>
      </c>
      <c r="CS123" s="232">
        <f t="shared" si="388"/>
        <v>17.899683942970192</v>
      </c>
      <c r="CT123" s="232">
        <f t="shared" si="388"/>
        <v>17.899683942970192</v>
      </c>
      <c r="CU123" s="232">
        <f t="shared" si="388"/>
        <v>17.899683942970192</v>
      </c>
      <c r="CV123" s="232">
        <f t="shared" si="388"/>
        <v>17.899683942970192</v>
      </c>
      <c r="CW123" s="232">
        <f t="shared" si="388"/>
        <v>17.899683942970192</v>
      </c>
      <c r="CX123" s="232">
        <f t="shared" si="388"/>
        <v>17.899683942970192</v>
      </c>
      <c r="CY123" s="232">
        <f t="shared" si="388"/>
        <v>17.899683942970192</v>
      </c>
      <c r="CZ123" s="232">
        <f t="shared" si="388"/>
        <v>21.320901243991727</v>
      </c>
      <c r="DA123" s="232">
        <f t="shared" si="388"/>
        <v>21.320901243991727</v>
      </c>
      <c r="DD123" s="325">
        <v>0</v>
      </c>
      <c r="DE123" s="151">
        <v>0</v>
      </c>
      <c r="DF123" s="151">
        <v>0</v>
      </c>
      <c r="DG123" s="151">
        <v>0</v>
      </c>
      <c r="DH123" s="151">
        <v>0</v>
      </c>
      <c r="DI123" s="151">
        <v>0</v>
      </c>
      <c r="DJ123" s="151">
        <v>0</v>
      </c>
      <c r="DK123" s="151">
        <v>0</v>
      </c>
      <c r="DL123" s="151">
        <v>0</v>
      </c>
      <c r="DM123" s="151">
        <v>0</v>
      </c>
      <c r="DN123" s="151">
        <v>0</v>
      </c>
      <c r="DO123" s="151">
        <v>0</v>
      </c>
      <c r="DP123" s="151">
        <v>0</v>
      </c>
      <c r="DQ123" s="151">
        <v>0</v>
      </c>
      <c r="DR123" s="151">
        <v>0</v>
      </c>
      <c r="DS123" s="151">
        <v>0</v>
      </c>
      <c r="DT123" s="151">
        <v>0</v>
      </c>
      <c r="DU123" s="151">
        <v>0</v>
      </c>
      <c r="DV123" s="151">
        <v>0</v>
      </c>
      <c r="DW123" s="151">
        <v>0</v>
      </c>
      <c r="DX123" s="151">
        <v>0</v>
      </c>
      <c r="DY123" s="151">
        <v>0</v>
      </c>
      <c r="DZ123" s="151">
        <v>0</v>
      </c>
      <c r="EA123" s="151">
        <v>0</v>
      </c>
      <c r="EB123" s="151">
        <v>0</v>
      </c>
      <c r="EC123" s="151">
        <v>0</v>
      </c>
      <c r="ED123" s="151">
        <v>0</v>
      </c>
      <c r="EE123" s="151">
        <v>0</v>
      </c>
      <c r="EF123" s="151">
        <v>0</v>
      </c>
      <c r="EG123" s="151">
        <v>0</v>
      </c>
      <c r="EH123" s="151">
        <v>0</v>
      </c>
      <c r="EI123" s="151">
        <v>0</v>
      </c>
      <c r="EJ123" s="151">
        <v>0</v>
      </c>
      <c r="EK123" s="151">
        <v>0</v>
      </c>
      <c r="EL123" s="151">
        <v>0</v>
      </c>
      <c r="EM123" s="151">
        <v>0</v>
      </c>
      <c r="EN123" s="326">
        <v>0</v>
      </c>
      <c r="EO123" s="325">
        <f t="shared" si="269"/>
        <v>0</v>
      </c>
      <c r="EP123" s="151">
        <f t="shared" ref="EP123:FU123" si="389">IFERROR(IF(EP$25-$C123&lt;0,0,VLOOKUP((ROUNDDOWN((EP$25-$C123)/365+1,0)),$C$8:$E$16,3,0))*$E119*$D$20,0)</f>
        <v>0</v>
      </c>
      <c r="EQ123" s="151">
        <f t="shared" si="389"/>
        <v>0</v>
      </c>
      <c r="ER123" s="151">
        <f t="shared" si="389"/>
        <v>0</v>
      </c>
      <c r="ES123" s="151">
        <f t="shared" si="389"/>
        <v>0</v>
      </c>
      <c r="ET123" s="151">
        <f t="shared" si="389"/>
        <v>0</v>
      </c>
      <c r="EU123" s="151">
        <f t="shared" si="389"/>
        <v>0</v>
      </c>
      <c r="EV123" s="151">
        <f t="shared" si="389"/>
        <v>0</v>
      </c>
      <c r="EW123" s="151">
        <f t="shared" si="389"/>
        <v>0</v>
      </c>
      <c r="EX123" s="151">
        <f t="shared" si="389"/>
        <v>0</v>
      </c>
      <c r="EY123" s="151">
        <f t="shared" si="389"/>
        <v>0</v>
      </c>
      <c r="EZ123" s="151">
        <f t="shared" si="389"/>
        <v>0</v>
      </c>
      <c r="FA123" s="151">
        <f t="shared" si="389"/>
        <v>0</v>
      </c>
      <c r="FB123" s="151">
        <f t="shared" si="389"/>
        <v>1114.3241928</v>
      </c>
      <c r="FC123" s="151">
        <f t="shared" si="389"/>
        <v>1114.3241928</v>
      </c>
      <c r="FD123" s="151">
        <f t="shared" si="389"/>
        <v>1114.3241928</v>
      </c>
      <c r="FE123" s="151">
        <f t="shared" si="389"/>
        <v>1114.3241928</v>
      </c>
      <c r="FF123" s="151">
        <f t="shared" si="389"/>
        <v>1114.3241928</v>
      </c>
      <c r="FG123" s="151">
        <f t="shared" si="389"/>
        <v>1114.3241928</v>
      </c>
      <c r="FH123" s="151">
        <f t="shared" si="389"/>
        <v>1114.3241928</v>
      </c>
      <c r="FI123" s="151">
        <f t="shared" si="389"/>
        <v>1114.3241928</v>
      </c>
      <c r="FJ123" s="151">
        <f t="shared" si="389"/>
        <v>1114.3241928</v>
      </c>
      <c r="FK123" s="151">
        <f t="shared" si="389"/>
        <v>1114.3241928</v>
      </c>
      <c r="FL123" s="151">
        <f t="shared" si="389"/>
        <v>1114.3241928</v>
      </c>
      <c r="FM123" s="210">
        <f t="shared" si="389"/>
        <v>1114.3241928</v>
      </c>
      <c r="FN123" s="151">
        <f t="shared" si="389"/>
        <v>1180.7905636800001</v>
      </c>
      <c r="FO123" s="151">
        <f t="shared" si="389"/>
        <v>1180.7905636800001</v>
      </c>
      <c r="FP123" s="151">
        <f t="shared" si="389"/>
        <v>1180.7905636800001</v>
      </c>
      <c r="FQ123" s="151">
        <f t="shared" si="389"/>
        <v>1180.7905636800001</v>
      </c>
      <c r="FR123" s="151">
        <f t="shared" si="389"/>
        <v>1180.7905636800001</v>
      </c>
      <c r="FS123" s="151">
        <f t="shared" si="389"/>
        <v>1180.7905636800001</v>
      </c>
      <c r="FT123" s="151">
        <f t="shared" si="389"/>
        <v>1180.7905636800001</v>
      </c>
      <c r="FU123" s="151">
        <f t="shared" si="389"/>
        <v>1180.7905636800001</v>
      </c>
      <c r="FV123" s="151">
        <f t="shared" ref="FV123:GY123" si="390">IFERROR(IF(FV$25-$C123&lt;0,0,VLOOKUP((ROUNDDOWN((FV$25-$C123)/365+1,0)),$C$8:$E$16,3,0))*$E119*$D$20,0)</f>
        <v>1180.7905636800001</v>
      </c>
      <c r="FW123" s="151">
        <f t="shared" si="390"/>
        <v>1180.7905636800001</v>
      </c>
      <c r="FX123" s="151">
        <f t="shared" si="390"/>
        <v>1180.7905636800001</v>
      </c>
      <c r="FY123" s="151">
        <f t="shared" si="390"/>
        <v>1180.7905636800001</v>
      </c>
      <c r="FZ123" s="151">
        <f t="shared" si="390"/>
        <v>1007.35859952</v>
      </c>
      <c r="GA123" s="151">
        <f t="shared" si="390"/>
        <v>1007.35859952</v>
      </c>
      <c r="GB123" s="151">
        <f t="shared" si="390"/>
        <v>1007.35859952</v>
      </c>
      <c r="GC123" s="151">
        <f t="shared" si="390"/>
        <v>1007.35859952</v>
      </c>
      <c r="GD123" s="151">
        <f t="shared" si="390"/>
        <v>1007.35859952</v>
      </c>
      <c r="GE123" s="151">
        <f t="shared" si="390"/>
        <v>1007.35859952</v>
      </c>
      <c r="GF123" s="151">
        <f t="shared" si="390"/>
        <v>1007.35859952</v>
      </c>
      <c r="GG123" s="151">
        <f t="shared" si="390"/>
        <v>1007.35859952</v>
      </c>
      <c r="GH123" s="151">
        <f t="shared" si="390"/>
        <v>1007.35859952</v>
      </c>
      <c r="GI123" s="151">
        <f t="shared" si="390"/>
        <v>1007.35859952</v>
      </c>
      <c r="GJ123" s="151">
        <f t="shared" si="390"/>
        <v>1007.35859952</v>
      </c>
      <c r="GK123" s="151">
        <f t="shared" si="390"/>
        <v>1007.35859952</v>
      </c>
      <c r="GL123" s="307">
        <f t="shared" si="390"/>
        <v>682.41189743999996</v>
      </c>
      <c r="GM123" s="151">
        <f t="shared" si="390"/>
        <v>682.41189743999996</v>
      </c>
      <c r="GN123" s="151">
        <f t="shared" si="390"/>
        <v>682.41189743999996</v>
      </c>
      <c r="GO123" s="151">
        <f t="shared" si="390"/>
        <v>682.41189743999996</v>
      </c>
      <c r="GP123" s="151">
        <f t="shared" si="390"/>
        <v>682.41189743999996</v>
      </c>
      <c r="GQ123" s="151">
        <f t="shared" si="390"/>
        <v>682.41189743999996</v>
      </c>
      <c r="GR123" s="151">
        <f t="shared" si="390"/>
        <v>682.41189743999996</v>
      </c>
      <c r="GS123" s="151">
        <f t="shared" si="390"/>
        <v>682.41189743999996</v>
      </c>
      <c r="GT123" s="151">
        <f t="shared" si="390"/>
        <v>682.41189743999996</v>
      </c>
      <c r="GU123" s="151">
        <f t="shared" si="390"/>
        <v>682.41189743999996</v>
      </c>
      <c r="GV123" s="151">
        <f t="shared" si="390"/>
        <v>682.41189743999996</v>
      </c>
      <c r="GW123" s="151">
        <f t="shared" si="390"/>
        <v>682.41189743999996</v>
      </c>
      <c r="GX123" s="151">
        <f t="shared" si="390"/>
        <v>812.84321664000004</v>
      </c>
      <c r="GY123" s="151">
        <f t="shared" si="390"/>
        <v>812.84321664000004</v>
      </c>
    </row>
    <row r="124" spans="3:207" x14ac:dyDescent="0.25">
      <c r="C124" s="144">
        <v>43862</v>
      </c>
      <c r="D124" s="203">
        <f t="shared" si="342"/>
        <v>43890</v>
      </c>
      <c r="E124" s="213">
        <f>VLOOKUP(C124,'Sale_Actual&amp;forcast'!$B$4:$D$150,3,0)</f>
        <v>1234</v>
      </c>
      <c r="F124" s="208">
        <v>0</v>
      </c>
      <c r="G124" s="208">
        <v>0</v>
      </c>
      <c r="H124" s="208">
        <v>0</v>
      </c>
      <c r="I124" s="208">
        <v>0</v>
      </c>
      <c r="J124" s="208">
        <v>0</v>
      </c>
      <c r="K124" s="208">
        <v>0</v>
      </c>
      <c r="L124" s="208">
        <v>0</v>
      </c>
      <c r="M124" s="208">
        <v>0</v>
      </c>
      <c r="N124" s="208">
        <v>0</v>
      </c>
      <c r="O124" s="208">
        <v>0</v>
      </c>
      <c r="P124" s="208">
        <v>0</v>
      </c>
      <c r="Q124" s="208">
        <v>0</v>
      </c>
      <c r="R124" s="208">
        <v>0</v>
      </c>
      <c r="S124" s="208">
        <v>0</v>
      </c>
      <c r="T124" s="208">
        <v>0</v>
      </c>
      <c r="U124" s="208">
        <v>0</v>
      </c>
      <c r="V124" s="208">
        <v>0</v>
      </c>
      <c r="W124" s="208">
        <v>0</v>
      </c>
      <c r="X124" s="208">
        <v>0</v>
      </c>
      <c r="Y124" s="208">
        <v>0</v>
      </c>
      <c r="Z124" s="208">
        <v>0</v>
      </c>
      <c r="AA124" s="208">
        <v>0</v>
      </c>
      <c r="AB124" s="208">
        <v>0</v>
      </c>
      <c r="AC124" s="208">
        <v>0</v>
      </c>
      <c r="AD124" s="208">
        <v>0</v>
      </c>
      <c r="AE124" s="208">
        <v>0</v>
      </c>
      <c r="AF124" s="208">
        <v>0</v>
      </c>
      <c r="AG124" s="208">
        <v>0</v>
      </c>
      <c r="AH124" s="208">
        <v>0</v>
      </c>
      <c r="AI124" s="208">
        <v>0</v>
      </c>
      <c r="AJ124" s="208">
        <v>0</v>
      </c>
      <c r="AK124" s="208">
        <v>0</v>
      </c>
      <c r="AL124" s="208">
        <v>0</v>
      </c>
      <c r="AM124" s="208">
        <v>0</v>
      </c>
      <c r="AN124" s="208">
        <v>0</v>
      </c>
      <c r="AO124" s="214">
        <v>0</v>
      </c>
      <c r="AP124" s="214">
        <v>0</v>
      </c>
      <c r="AQ124" s="268">
        <f t="shared" si="266"/>
        <v>0</v>
      </c>
      <c r="AR124" s="265">
        <f t="shared" ref="AR124:BW124" si="391">IFERROR(IF(AR$25-$C124&lt;0,0,VLOOKUP((ROUNDDOWN((AR$25-$C124)/365+1,0)),$C$8:$E$16,3,0))*$E120*$D$3,0)</f>
        <v>0</v>
      </c>
      <c r="AS124" s="265">
        <f t="shared" si="391"/>
        <v>0</v>
      </c>
      <c r="AT124" s="265">
        <f t="shared" si="391"/>
        <v>0</v>
      </c>
      <c r="AU124" s="265">
        <f t="shared" si="391"/>
        <v>0</v>
      </c>
      <c r="AV124" s="265">
        <f t="shared" si="391"/>
        <v>0</v>
      </c>
      <c r="AW124" s="265">
        <f t="shared" si="391"/>
        <v>0</v>
      </c>
      <c r="AX124" s="265">
        <f t="shared" si="391"/>
        <v>0</v>
      </c>
      <c r="AY124" s="265">
        <f t="shared" si="391"/>
        <v>0</v>
      </c>
      <c r="AZ124" s="265">
        <f t="shared" si="391"/>
        <v>0</v>
      </c>
      <c r="BA124" s="265">
        <f t="shared" si="391"/>
        <v>0</v>
      </c>
      <c r="BB124" s="265">
        <f t="shared" si="391"/>
        <v>0</v>
      </c>
      <c r="BC124" s="265">
        <f t="shared" si="391"/>
        <v>0</v>
      </c>
      <c r="BD124" s="265">
        <f t="shared" si="391"/>
        <v>0</v>
      </c>
      <c r="BE124" s="265">
        <f t="shared" si="391"/>
        <v>34.510189667150236</v>
      </c>
      <c r="BF124" s="265">
        <f t="shared" si="391"/>
        <v>34.510189667150236</v>
      </c>
      <c r="BG124" s="265">
        <f t="shared" si="391"/>
        <v>34.510189667150236</v>
      </c>
      <c r="BH124" s="265">
        <f t="shared" si="391"/>
        <v>34.510189667150236</v>
      </c>
      <c r="BI124" s="265">
        <f t="shared" si="391"/>
        <v>34.510189667150236</v>
      </c>
      <c r="BJ124" s="265">
        <f t="shared" si="391"/>
        <v>34.510189667150236</v>
      </c>
      <c r="BK124" s="265">
        <f t="shared" si="391"/>
        <v>34.510189667150236</v>
      </c>
      <c r="BL124" s="265">
        <f t="shared" si="391"/>
        <v>34.510189667150236</v>
      </c>
      <c r="BM124" s="265">
        <f t="shared" si="391"/>
        <v>34.510189667150236</v>
      </c>
      <c r="BN124" s="265">
        <f t="shared" si="391"/>
        <v>34.510189667150236</v>
      </c>
      <c r="BO124" s="269">
        <f t="shared" si="314"/>
        <v>20.038174645442069</v>
      </c>
      <c r="BP124" s="232">
        <f t="shared" si="391"/>
        <v>34.510189667150236</v>
      </c>
      <c r="BQ124" s="232">
        <f t="shared" si="391"/>
        <v>36.56862749016144</v>
      </c>
      <c r="BR124" s="232">
        <f t="shared" si="391"/>
        <v>36.56862749016144</v>
      </c>
      <c r="BS124" s="232">
        <f t="shared" si="391"/>
        <v>36.56862749016144</v>
      </c>
      <c r="BT124" s="232">
        <f t="shared" si="391"/>
        <v>36.56862749016144</v>
      </c>
      <c r="BU124" s="232">
        <f t="shared" si="391"/>
        <v>36.56862749016144</v>
      </c>
      <c r="BV124" s="232">
        <f t="shared" si="391"/>
        <v>36.56862749016144</v>
      </c>
      <c r="BW124" s="232">
        <f t="shared" si="391"/>
        <v>36.56862749016144</v>
      </c>
      <c r="BX124" s="232">
        <f t="shared" ref="BX124:DA124" si="392">IFERROR(IF(BX$25-$C124&lt;0,0,VLOOKUP((ROUNDDOWN((BX$25-$C124)/365+1,0)),$C$8:$E$16,3,0))*$E120*$D$3,0)</f>
        <v>36.56862749016144</v>
      </c>
      <c r="BY124" s="232">
        <f t="shared" si="392"/>
        <v>36.56862749016144</v>
      </c>
      <c r="BZ124" s="232">
        <f t="shared" si="392"/>
        <v>36.56862749016144</v>
      </c>
      <c r="CA124" s="232">
        <f t="shared" si="392"/>
        <v>36.56862749016144</v>
      </c>
      <c r="CB124" s="232">
        <f t="shared" si="392"/>
        <v>36.56862749016144</v>
      </c>
      <c r="CC124" s="232">
        <f t="shared" si="392"/>
        <v>31.197506575637579</v>
      </c>
      <c r="CD124" s="232">
        <f t="shared" si="392"/>
        <v>31.197506575637579</v>
      </c>
      <c r="CE124" s="232">
        <f t="shared" si="392"/>
        <v>31.197506575637579</v>
      </c>
      <c r="CF124" s="232">
        <f t="shared" si="392"/>
        <v>31.197506575637579</v>
      </c>
      <c r="CG124" s="232">
        <f t="shared" si="392"/>
        <v>31.197506575637579</v>
      </c>
      <c r="CH124" s="232">
        <f t="shared" si="392"/>
        <v>31.197506575637579</v>
      </c>
      <c r="CI124" s="232">
        <f t="shared" si="392"/>
        <v>31.197506575637579</v>
      </c>
      <c r="CJ124" s="232">
        <f t="shared" si="392"/>
        <v>31.197506575637579</v>
      </c>
      <c r="CK124" s="232">
        <f t="shared" si="392"/>
        <v>31.197506575637579</v>
      </c>
      <c r="CL124" s="232">
        <f t="shared" si="392"/>
        <v>31.197506575637579</v>
      </c>
      <c r="CM124" s="232">
        <f t="shared" si="392"/>
        <v>31.197506575637579</v>
      </c>
      <c r="CN124" s="232">
        <f t="shared" si="392"/>
        <v>31.197506575637579</v>
      </c>
      <c r="CO124" s="232">
        <f t="shared" si="392"/>
        <v>21.134032774249459</v>
      </c>
      <c r="CP124" s="232">
        <f t="shared" si="392"/>
        <v>21.134032774249459</v>
      </c>
      <c r="CQ124" s="232">
        <f t="shared" si="392"/>
        <v>21.134032774249459</v>
      </c>
      <c r="CR124" s="232">
        <f t="shared" si="392"/>
        <v>21.134032774249459</v>
      </c>
      <c r="CS124" s="232">
        <f t="shared" si="392"/>
        <v>21.134032774249459</v>
      </c>
      <c r="CT124" s="232">
        <f t="shared" si="392"/>
        <v>21.134032774249459</v>
      </c>
      <c r="CU124" s="232">
        <f t="shared" si="392"/>
        <v>21.134032774249459</v>
      </c>
      <c r="CV124" s="232">
        <f t="shared" si="392"/>
        <v>21.134032774249459</v>
      </c>
      <c r="CW124" s="232">
        <f t="shared" si="392"/>
        <v>21.134032774249459</v>
      </c>
      <c r="CX124" s="232">
        <f t="shared" si="392"/>
        <v>21.134032774249459</v>
      </c>
      <c r="CY124" s="232">
        <f t="shared" si="392"/>
        <v>21.134032774249459</v>
      </c>
      <c r="CZ124" s="232">
        <f t="shared" si="392"/>
        <v>21.134032774249459</v>
      </c>
      <c r="DA124" s="232">
        <f t="shared" si="392"/>
        <v>25.173440330158549</v>
      </c>
      <c r="DD124" s="325">
        <v>0</v>
      </c>
      <c r="DE124" s="151">
        <v>0</v>
      </c>
      <c r="DF124" s="151">
        <v>0</v>
      </c>
      <c r="DG124" s="151">
        <v>0</v>
      </c>
      <c r="DH124" s="151">
        <v>0</v>
      </c>
      <c r="DI124" s="151">
        <v>0</v>
      </c>
      <c r="DJ124" s="151">
        <v>0</v>
      </c>
      <c r="DK124" s="151">
        <v>0</v>
      </c>
      <c r="DL124" s="151">
        <v>0</v>
      </c>
      <c r="DM124" s="151">
        <v>0</v>
      </c>
      <c r="DN124" s="151">
        <v>0</v>
      </c>
      <c r="DO124" s="151">
        <v>0</v>
      </c>
      <c r="DP124" s="151">
        <v>0</v>
      </c>
      <c r="DQ124" s="151">
        <v>0</v>
      </c>
      <c r="DR124" s="151">
        <v>0</v>
      </c>
      <c r="DS124" s="151">
        <v>0</v>
      </c>
      <c r="DT124" s="151">
        <v>0</v>
      </c>
      <c r="DU124" s="151">
        <v>0</v>
      </c>
      <c r="DV124" s="151">
        <v>0</v>
      </c>
      <c r="DW124" s="151">
        <v>0</v>
      </c>
      <c r="DX124" s="151">
        <v>0</v>
      </c>
      <c r="DY124" s="151">
        <v>0</v>
      </c>
      <c r="DZ124" s="151">
        <v>0</v>
      </c>
      <c r="EA124" s="151">
        <v>0</v>
      </c>
      <c r="EB124" s="151">
        <v>0</v>
      </c>
      <c r="EC124" s="151">
        <v>0</v>
      </c>
      <c r="ED124" s="151">
        <v>0</v>
      </c>
      <c r="EE124" s="151">
        <v>0</v>
      </c>
      <c r="EF124" s="151">
        <v>0</v>
      </c>
      <c r="EG124" s="151">
        <v>0</v>
      </c>
      <c r="EH124" s="151">
        <v>0</v>
      </c>
      <c r="EI124" s="151">
        <v>0</v>
      </c>
      <c r="EJ124" s="151">
        <v>0</v>
      </c>
      <c r="EK124" s="151">
        <v>0</v>
      </c>
      <c r="EL124" s="151">
        <v>0</v>
      </c>
      <c r="EM124" s="151">
        <v>0</v>
      </c>
      <c r="EN124" s="326">
        <v>0</v>
      </c>
      <c r="EO124" s="325">
        <f t="shared" si="269"/>
        <v>0</v>
      </c>
      <c r="EP124" s="151">
        <f t="shared" ref="EP124:FU124" si="393">IFERROR(IF(EP$25-$C124&lt;0,0,VLOOKUP((ROUNDDOWN((EP$25-$C124)/365+1,0)),$C$8:$E$16,3,0))*$E120*$D$20,0)</f>
        <v>0</v>
      </c>
      <c r="EQ124" s="151">
        <f t="shared" si="393"/>
        <v>0</v>
      </c>
      <c r="ER124" s="151">
        <f t="shared" si="393"/>
        <v>0</v>
      </c>
      <c r="ES124" s="151">
        <f t="shared" si="393"/>
        <v>0</v>
      </c>
      <c r="ET124" s="151">
        <f t="shared" si="393"/>
        <v>0</v>
      </c>
      <c r="EU124" s="151">
        <f t="shared" si="393"/>
        <v>0</v>
      </c>
      <c r="EV124" s="151">
        <f t="shared" si="393"/>
        <v>0</v>
      </c>
      <c r="EW124" s="151">
        <f t="shared" si="393"/>
        <v>0</v>
      </c>
      <c r="EX124" s="151">
        <f t="shared" si="393"/>
        <v>0</v>
      </c>
      <c r="EY124" s="151">
        <f t="shared" si="393"/>
        <v>0</v>
      </c>
      <c r="EZ124" s="151">
        <f t="shared" si="393"/>
        <v>0</v>
      </c>
      <c r="FA124" s="151">
        <f t="shared" si="393"/>
        <v>0</v>
      </c>
      <c r="FB124" s="151">
        <f t="shared" si="393"/>
        <v>0</v>
      </c>
      <c r="FC124" s="151">
        <f t="shared" si="393"/>
        <v>1315.6748513999999</v>
      </c>
      <c r="FD124" s="151">
        <f t="shared" si="393"/>
        <v>1315.6748513999999</v>
      </c>
      <c r="FE124" s="151">
        <f t="shared" si="393"/>
        <v>1315.6748513999999</v>
      </c>
      <c r="FF124" s="151">
        <f t="shared" si="393"/>
        <v>1315.6748513999999</v>
      </c>
      <c r="FG124" s="151">
        <f t="shared" si="393"/>
        <v>1315.6748513999999</v>
      </c>
      <c r="FH124" s="151">
        <f t="shared" si="393"/>
        <v>1315.6748513999999</v>
      </c>
      <c r="FI124" s="151">
        <f t="shared" si="393"/>
        <v>1315.6748513999999</v>
      </c>
      <c r="FJ124" s="151">
        <f t="shared" si="393"/>
        <v>1315.6748513999999</v>
      </c>
      <c r="FK124" s="151">
        <f t="shared" si="393"/>
        <v>1315.6748513999999</v>
      </c>
      <c r="FL124" s="151">
        <f t="shared" si="393"/>
        <v>1315.6748513999999</v>
      </c>
      <c r="FM124" s="210">
        <f t="shared" si="393"/>
        <v>1315.6748513999999</v>
      </c>
      <c r="FN124" s="151">
        <f t="shared" si="393"/>
        <v>1315.6748513999999</v>
      </c>
      <c r="FO124" s="151">
        <f t="shared" si="393"/>
        <v>1394.1512348399999</v>
      </c>
      <c r="FP124" s="151">
        <f t="shared" si="393"/>
        <v>1394.1512348399999</v>
      </c>
      <c r="FQ124" s="151">
        <f t="shared" si="393"/>
        <v>1394.1512348399999</v>
      </c>
      <c r="FR124" s="151">
        <f t="shared" si="393"/>
        <v>1394.1512348399999</v>
      </c>
      <c r="FS124" s="151">
        <f t="shared" si="393"/>
        <v>1394.1512348399999</v>
      </c>
      <c r="FT124" s="151">
        <f t="shared" si="393"/>
        <v>1394.1512348399999</v>
      </c>
      <c r="FU124" s="151">
        <f t="shared" si="393"/>
        <v>1394.1512348399999</v>
      </c>
      <c r="FV124" s="151">
        <f t="shared" ref="FV124:GY124" si="394">IFERROR(IF(FV$25-$C124&lt;0,0,VLOOKUP((ROUNDDOWN((FV$25-$C124)/365+1,0)),$C$8:$E$16,3,0))*$E120*$D$20,0)</f>
        <v>1394.1512348399999</v>
      </c>
      <c r="FW124" s="151">
        <f t="shared" si="394"/>
        <v>1394.1512348399999</v>
      </c>
      <c r="FX124" s="151">
        <f t="shared" si="394"/>
        <v>1394.1512348399999</v>
      </c>
      <c r="FY124" s="151">
        <f t="shared" si="394"/>
        <v>1394.1512348399999</v>
      </c>
      <c r="FZ124" s="151">
        <f t="shared" si="394"/>
        <v>1394.1512348399999</v>
      </c>
      <c r="GA124" s="151">
        <f t="shared" si="394"/>
        <v>1189.3813167599999</v>
      </c>
      <c r="GB124" s="151">
        <f t="shared" si="394"/>
        <v>1189.3813167599999</v>
      </c>
      <c r="GC124" s="151">
        <f t="shared" si="394"/>
        <v>1189.3813167599999</v>
      </c>
      <c r="GD124" s="151">
        <f t="shared" si="394"/>
        <v>1189.3813167599999</v>
      </c>
      <c r="GE124" s="151">
        <f t="shared" si="394"/>
        <v>1189.3813167599999</v>
      </c>
      <c r="GF124" s="151">
        <f t="shared" si="394"/>
        <v>1189.3813167599999</v>
      </c>
      <c r="GG124" s="151">
        <f t="shared" si="394"/>
        <v>1189.3813167599999</v>
      </c>
      <c r="GH124" s="151">
        <f t="shared" si="394"/>
        <v>1189.3813167599999</v>
      </c>
      <c r="GI124" s="151">
        <f t="shared" si="394"/>
        <v>1189.3813167599999</v>
      </c>
      <c r="GJ124" s="151">
        <f t="shared" si="394"/>
        <v>1189.3813167599999</v>
      </c>
      <c r="GK124" s="151">
        <f t="shared" si="394"/>
        <v>1189.3813167599999</v>
      </c>
      <c r="GL124" s="307">
        <f t="shared" si="394"/>
        <v>1189.3813167599999</v>
      </c>
      <c r="GM124" s="151">
        <f t="shared" si="394"/>
        <v>805.71899771999995</v>
      </c>
      <c r="GN124" s="151">
        <f t="shared" si="394"/>
        <v>805.71899771999995</v>
      </c>
      <c r="GO124" s="151">
        <f t="shared" si="394"/>
        <v>805.71899771999995</v>
      </c>
      <c r="GP124" s="151">
        <f t="shared" si="394"/>
        <v>805.71899771999995</v>
      </c>
      <c r="GQ124" s="151">
        <f t="shared" si="394"/>
        <v>805.71899771999995</v>
      </c>
      <c r="GR124" s="151">
        <f t="shared" si="394"/>
        <v>805.71899771999995</v>
      </c>
      <c r="GS124" s="151">
        <f t="shared" si="394"/>
        <v>805.71899771999995</v>
      </c>
      <c r="GT124" s="151">
        <f t="shared" si="394"/>
        <v>805.71899771999995</v>
      </c>
      <c r="GU124" s="151">
        <f t="shared" si="394"/>
        <v>805.71899771999995</v>
      </c>
      <c r="GV124" s="151">
        <f t="shared" si="394"/>
        <v>805.71899771999995</v>
      </c>
      <c r="GW124" s="151">
        <f t="shared" si="394"/>
        <v>805.71899771999995</v>
      </c>
      <c r="GX124" s="151">
        <f t="shared" si="394"/>
        <v>805.71899771999995</v>
      </c>
      <c r="GY124" s="151">
        <f t="shared" si="394"/>
        <v>959.71835232000001</v>
      </c>
    </row>
    <row r="125" spans="3:207" x14ac:dyDescent="0.25">
      <c r="C125" s="144">
        <v>43891</v>
      </c>
      <c r="D125" s="203">
        <f t="shared" si="342"/>
        <v>43921</v>
      </c>
      <c r="E125" s="213">
        <f>VLOOKUP(C125,'Sale_Actual&amp;forcast'!$B$4:$D$150,3,0)</f>
        <v>1415</v>
      </c>
      <c r="F125" s="208">
        <v>0</v>
      </c>
      <c r="G125" s="208">
        <v>0</v>
      </c>
      <c r="H125" s="208">
        <v>0</v>
      </c>
      <c r="I125" s="208">
        <v>0</v>
      </c>
      <c r="J125" s="208">
        <v>0</v>
      </c>
      <c r="K125" s="208">
        <v>0</v>
      </c>
      <c r="L125" s="208">
        <v>0</v>
      </c>
      <c r="M125" s="208">
        <v>0</v>
      </c>
      <c r="N125" s="208">
        <v>0</v>
      </c>
      <c r="O125" s="208">
        <v>0</v>
      </c>
      <c r="P125" s="208">
        <v>0</v>
      </c>
      <c r="Q125" s="208">
        <v>0</v>
      </c>
      <c r="R125" s="208">
        <v>0</v>
      </c>
      <c r="S125" s="208">
        <v>0</v>
      </c>
      <c r="T125" s="208">
        <v>0</v>
      </c>
      <c r="U125" s="208">
        <v>0</v>
      </c>
      <c r="V125" s="208">
        <v>0</v>
      </c>
      <c r="W125" s="208">
        <v>0</v>
      </c>
      <c r="X125" s="208">
        <v>0</v>
      </c>
      <c r="Y125" s="208">
        <v>0</v>
      </c>
      <c r="Z125" s="208">
        <v>0</v>
      </c>
      <c r="AA125" s="208">
        <v>0</v>
      </c>
      <c r="AB125" s="208">
        <v>0</v>
      </c>
      <c r="AC125" s="208">
        <v>0</v>
      </c>
      <c r="AD125" s="208">
        <v>0</v>
      </c>
      <c r="AE125" s="208">
        <v>0</v>
      </c>
      <c r="AF125" s="208">
        <v>0</v>
      </c>
      <c r="AG125" s="208">
        <v>0</v>
      </c>
      <c r="AH125" s="208">
        <v>0</v>
      </c>
      <c r="AI125" s="208">
        <v>0</v>
      </c>
      <c r="AJ125" s="208">
        <v>0</v>
      </c>
      <c r="AK125" s="208">
        <v>0</v>
      </c>
      <c r="AL125" s="208">
        <v>0</v>
      </c>
      <c r="AM125" s="208">
        <v>0</v>
      </c>
      <c r="AN125" s="208">
        <v>0</v>
      </c>
      <c r="AO125" s="214">
        <v>0</v>
      </c>
      <c r="AP125" s="214">
        <v>0</v>
      </c>
      <c r="AQ125" s="268">
        <f t="shared" si="266"/>
        <v>0</v>
      </c>
      <c r="AR125" s="265">
        <f t="shared" ref="AR125:BW125" si="395">IFERROR(IF(AR$25-$C125&lt;0,0,VLOOKUP((ROUNDDOWN((AR$25-$C125)/365+1,0)),$C$8:$E$16,3,0))*$E121*$D$3,0)</f>
        <v>0</v>
      </c>
      <c r="AS125" s="265">
        <f t="shared" si="395"/>
        <v>0</v>
      </c>
      <c r="AT125" s="265">
        <f t="shared" si="395"/>
        <v>0</v>
      </c>
      <c r="AU125" s="265">
        <f t="shared" si="395"/>
        <v>0</v>
      </c>
      <c r="AV125" s="265">
        <f t="shared" si="395"/>
        <v>0</v>
      </c>
      <c r="AW125" s="265">
        <f t="shared" si="395"/>
        <v>0</v>
      </c>
      <c r="AX125" s="265">
        <f t="shared" si="395"/>
        <v>0</v>
      </c>
      <c r="AY125" s="265">
        <f t="shared" si="395"/>
        <v>0</v>
      </c>
      <c r="AZ125" s="265">
        <f t="shared" si="395"/>
        <v>0</v>
      </c>
      <c r="BA125" s="265">
        <f t="shared" si="395"/>
        <v>0</v>
      </c>
      <c r="BB125" s="265">
        <f t="shared" si="395"/>
        <v>0</v>
      </c>
      <c r="BC125" s="265">
        <f t="shared" si="395"/>
        <v>0</v>
      </c>
      <c r="BD125" s="265">
        <f t="shared" si="395"/>
        <v>0</v>
      </c>
      <c r="BE125" s="265">
        <f t="shared" si="395"/>
        <v>0</v>
      </c>
      <c r="BF125" s="265">
        <f t="shared" si="395"/>
        <v>29.711078735100696</v>
      </c>
      <c r="BG125" s="265">
        <f t="shared" si="395"/>
        <v>29.711078735100696</v>
      </c>
      <c r="BH125" s="265">
        <f t="shared" si="395"/>
        <v>29.711078735100696</v>
      </c>
      <c r="BI125" s="265">
        <f t="shared" si="395"/>
        <v>29.711078735100696</v>
      </c>
      <c r="BJ125" s="265">
        <f t="shared" si="395"/>
        <v>29.711078735100696</v>
      </c>
      <c r="BK125" s="265">
        <f t="shared" si="395"/>
        <v>29.711078735100696</v>
      </c>
      <c r="BL125" s="265">
        <f t="shared" si="395"/>
        <v>29.711078735100696</v>
      </c>
      <c r="BM125" s="265">
        <f t="shared" si="395"/>
        <v>29.711078735100696</v>
      </c>
      <c r="BN125" s="265">
        <f t="shared" si="395"/>
        <v>29.711078735100696</v>
      </c>
      <c r="BO125" s="269">
        <f t="shared" si="314"/>
        <v>17.251594104252014</v>
      </c>
      <c r="BP125" s="232">
        <f t="shared" si="395"/>
        <v>29.711078735100696</v>
      </c>
      <c r="BQ125" s="232">
        <f t="shared" si="395"/>
        <v>29.711078735100696</v>
      </c>
      <c r="BR125" s="232">
        <f t="shared" si="395"/>
        <v>31.483262800753948</v>
      </c>
      <c r="BS125" s="232">
        <f t="shared" si="395"/>
        <v>31.483262800753948</v>
      </c>
      <c r="BT125" s="232">
        <f t="shared" si="395"/>
        <v>31.483262800753948</v>
      </c>
      <c r="BU125" s="232">
        <f t="shared" si="395"/>
        <v>31.483262800753948</v>
      </c>
      <c r="BV125" s="232">
        <f t="shared" si="395"/>
        <v>31.483262800753948</v>
      </c>
      <c r="BW125" s="232">
        <f t="shared" si="395"/>
        <v>31.483262800753948</v>
      </c>
      <c r="BX125" s="232">
        <f t="shared" ref="BX125:DA125" si="396">IFERROR(IF(BX$25-$C125&lt;0,0,VLOOKUP((ROUNDDOWN((BX$25-$C125)/365+1,0)),$C$8:$E$16,3,0))*$E121*$D$3,0)</f>
        <v>31.483262800753948</v>
      </c>
      <c r="BY125" s="232">
        <f t="shared" si="396"/>
        <v>31.483262800753948</v>
      </c>
      <c r="BZ125" s="232">
        <f t="shared" si="396"/>
        <v>31.483262800753948</v>
      </c>
      <c r="CA125" s="232">
        <f t="shared" si="396"/>
        <v>31.483262800753948</v>
      </c>
      <c r="CB125" s="232">
        <f t="shared" si="396"/>
        <v>31.483262800753948</v>
      </c>
      <c r="CC125" s="232">
        <f t="shared" si="396"/>
        <v>31.483262800753948</v>
      </c>
      <c r="CD125" s="232">
        <f t="shared" si="396"/>
        <v>26.859069253099577</v>
      </c>
      <c r="CE125" s="232">
        <f t="shared" si="396"/>
        <v>26.859069253099577</v>
      </c>
      <c r="CF125" s="232">
        <f t="shared" si="396"/>
        <v>26.859069253099577</v>
      </c>
      <c r="CG125" s="232">
        <f t="shared" si="396"/>
        <v>26.859069253099577</v>
      </c>
      <c r="CH125" s="232">
        <f t="shared" si="396"/>
        <v>26.859069253099577</v>
      </c>
      <c r="CI125" s="232">
        <f t="shared" si="396"/>
        <v>26.859069253099577</v>
      </c>
      <c r="CJ125" s="232">
        <f t="shared" si="396"/>
        <v>26.859069253099577</v>
      </c>
      <c r="CK125" s="232">
        <f t="shared" si="396"/>
        <v>26.859069253099577</v>
      </c>
      <c r="CL125" s="232">
        <f t="shared" si="396"/>
        <v>26.859069253099577</v>
      </c>
      <c r="CM125" s="232">
        <f t="shared" si="396"/>
        <v>26.859069253099577</v>
      </c>
      <c r="CN125" s="232">
        <f t="shared" si="396"/>
        <v>26.859069253099577</v>
      </c>
      <c r="CO125" s="232">
        <f t="shared" si="396"/>
        <v>26.859069253099577</v>
      </c>
      <c r="CP125" s="232">
        <f t="shared" si="396"/>
        <v>18.195058265461448</v>
      </c>
      <c r="CQ125" s="232">
        <f t="shared" si="396"/>
        <v>18.195058265461448</v>
      </c>
      <c r="CR125" s="232">
        <f t="shared" si="396"/>
        <v>18.195058265461448</v>
      </c>
      <c r="CS125" s="232">
        <f t="shared" si="396"/>
        <v>18.195058265461448</v>
      </c>
      <c r="CT125" s="232">
        <f t="shared" si="396"/>
        <v>18.195058265461448</v>
      </c>
      <c r="CU125" s="232">
        <f t="shared" si="396"/>
        <v>18.195058265461448</v>
      </c>
      <c r="CV125" s="232">
        <f t="shared" si="396"/>
        <v>18.195058265461448</v>
      </c>
      <c r="CW125" s="232">
        <f t="shared" si="396"/>
        <v>18.195058265461448</v>
      </c>
      <c r="CX125" s="232">
        <f t="shared" si="396"/>
        <v>18.195058265461448</v>
      </c>
      <c r="CY125" s="232">
        <f t="shared" si="396"/>
        <v>18.195058265461448</v>
      </c>
      <c r="CZ125" s="232">
        <f t="shared" si="396"/>
        <v>18.195058265461448</v>
      </c>
      <c r="DA125" s="232">
        <f t="shared" si="396"/>
        <v>18.195058265461448</v>
      </c>
      <c r="DD125" s="325">
        <v>0</v>
      </c>
      <c r="DE125" s="151">
        <v>0</v>
      </c>
      <c r="DF125" s="151">
        <v>0</v>
      </c>
      <c r="DG125" s="151">
        <v>0</v>
      </c>
      <c r="DH125" s="151">
        <v>0</v>
      </c>
      <c r="DI125" s="151">
        <v>0</v>
      </c>
      <c r="DJ125" s="151">
        <v>0</v>
      </c>
      <c r="DK125" s="151">
        <v>0</v>
      </c>
      <c r="DL125" s="151">
        <v>0</v>
      </c>
      <c r="DM125" s="151">
        <v>0</v>
      </c>
      <c r="DN125" s="151">
        <v>0</v>
      </c>
      <c r="DO125" s="151">
        <v>0</v>
      </c>
      <c r="DP125" s="151">
        <v>0</v>
      </c>
      <c r="DQ125" s="151">
        <v>0</v>
      </c>
      <c r="DR125" s="151">
        <v>0</v>
      </c>
      <c r="DS125" s="151">
        <v>0</v>
      </c>
      <c r="DT125" s="151">
        <v>0</v>
      </c>
      <c r="DU125" s="151">
        <v>0</v>
      </c>
      <c r="DV125" s="151">
        <v>0</v>
      </c>
      <c r="DW125" s="151">
        <v>0</v>
      </c>
      <c r="DX125" s="151">
        <v>0</v>
      </c>
      <c r="DY125" s="151">
        <v>0</v>
      </c>
      <c r="DZ125" s="151">
        <v>0</v>
      </c>
      <c r="EA125" s="151">
        <v>0</v>
      </c>
      <c r="EB125" s="151">
        <v>0</v>
      </c>
      <c r="EC125" s="151">
        <v>0</v>
      </c>
      <c r="ED125" s="151">
        <v>0</v>
      </c>
      <c r="EE125" s="151">
        <v>0</v>
      </c>
      <c r="EF125" s="151">
        <v>0</v>
      </c>
      <c r="EG125" s="151">
        <v>0</v>
      </c>
      <c r="EH125" s="151">
        <v>0</v>
      </c>
      <c r="EI125" s="151">
        <v>0</v>
      </c>
      <c r="EJ125" s="151">
        <v>0</v>
      </c>
      <c r="EK125" s="151">
        <v>0</v>
      </c>
      <c r="EL125" s="151">
        <v>0</v>
      </c>
      <c r="EM125" s="151">
        <v>0</v>
      </c>
      <c r="EN125" s="326">
        <v>0</v>
      </c>
      <c r="EO125" s="325">
        <f t="shared" si="269"/>
        <v>0</v>
      </c>
      <c r="EP125" s="151">
        <f t="shared" ref="EP125:FU125" si="397">IFERROR(IF(EP$25-$C125&lt;0,0,VLOOKUP((ROUNDDOWN((EP$25-$C125)/365+1,0)),$C$8:$E$16,3,0))*$E121*$D$20,0)</f>
        <v>0</v>
      </c>
      <c r="EQ125" s="151">
        <f t="shared" si="397"/>
        <v>0</v>
      </c>
      <c r="ER125" s="151">
        <f t="shared" si="397"/>
        <v>0</v>
      </c>
      <c r="ES125" s="151">
        <f t="shared" si="397"/>
        <v>0</v>
      </c>
      <c r="ET125" s="151">
        <f t="shared" si="397"/>
        <v>0</v>
      </c>
      <c r="EU125" s="151">
        <f t="shared" si="397"/>
        <v>0</v>
      </c>
      <c r="EV125" s="151">
        <f t="shared" si="397"/>
        <v>0</v>
      </c>
      <c r="EW125" s="151">
        <f t="shared" si="397"/>
        <v>0</v>
      </c>
      <c r="EX125" s="151">
        <f t="shared" si="397"/>
        <v>0</v>
      </c>
      <c r="EY125" s="151">
        <f t="shared" si="397"/>
        <v>0</v>
      </c>
      <c r="EZ125" s="151">
        <f t="shared" si="397"/>
        <v>0</v>
      </c>
      <c r="FA125" s="151">
        <f t="shared" si="397"/>
        <v>0</v>
      </c>
      <c r="FB125" s="151">
        <f t="shared" si="397"/>
        <v>0</v>
      </c>
      <c r="FC125" s="151">
        <f t="shared" si="397"/>
        <v>0</v>
      </c>
      <c r="FD125" s="151">
        <f t="shared" si="397"/>
        <v>1132.7123808000001</v>
      </c>
      <c r="FE125" s="151">
        <f t="shared" si="397"/>
        <v>1132.7123808000001</v>
      </c>
      <c r="FF125" s="151">
        <f t="shared" si="397"/>
        <v>1132.7123808000001</v>
      </c>
      <c r="FG125" s="151">
        <f t="shared" si="397"/>
        <v>1132.7123808000001</v>
      </c>
      <c r="FH125" s="151">
        <f t="shared" si="397"/>
        <v>1132.7123808000001</v>
      </c>
      <c r="FI125" s="151">
        <f t="shared" si="397"/>
        <v>1132.7123808000001</v>
      </c>
      <c r="FJ125" s="151">
        <f t="shared" si="397"/>
        <v>1132.7123808000001</v>
      </c>
      <c r="FK125" s="151">
        <f t="shared" si="397"/>
        <v>1132.7123808000001</v>
      </c>
      <c r="FL125" s="151">
        <f t="shared" si="397"/>
        <v>1132.7123808000001</v>
      </c>
      <c r="FM125" s="210">
        <f t="shared" si="397"/>
        <v>1132.7123808000001</v>
      </c>
      <c r="FN125" s="151">
        <f t="shared" si="397"/>
        <v>1132.7123808000001</v>
      </c>
      <c r="FO125" s="151">
        <f t="shared" si="397"/>
        <v>1132.7123808000001</v>
      </c>
      <c r="FP125" s="151">
        <f t="shared" si="397"/>
        <v>1200.27555648</v>
      </c>
      <c r="FQ125" s="151">
        <f t="shared" si="397"/>
        <v>1200.27555648</v>
      </c>
      <c r="FR125" s="151">
        <f t="shared" si="397"/>
        <v>1200.27555648</v>
      </c>
      <c r="FS125" s="151">
        <f t="shared" si="397"/>
        <v>1200.27555648</v>
      </c>
      <c r="FT125" s="151">
        <f t="shared" si="397"/>
        <v>1200.27555648</v>
      </c>
      <c r="FU125" s="151">
        <f t="shared" si="397"/>
        <v>1200.27555648</v>
      </c>
      <c r="FV125" s="151">
        <f t="shared" ref="FV125:GY125" si="398">IFERROR(IF(FV$25-$C125&lt;0,0,VLOOKUP((ROUNDDOWN((FV$25-$C125)/365+1,0)),$C$8:$E$16,3,0))*$E121*$D$20,0)</f>
        <v>1200.27555648</v>
      </c>
      <c r="FW125" s="151">
        <f t="shared" si="398"/>
        <v>1200.27555648</v>
      </c>
      <c r="FX125" s="151">
        <f t="shared" si="398"/>
        <v>1200.27555648</v>
      </c>
      <c r="FY125" s="151">
        <f t="shared" si="398"/>
        <v>1200.27555648</v>
      </c>
      <c r="FZ125" s="151">
        <f t="shared" si="398"/>
        <v>1200.27555648</v>
      </c>
      <c r="GA125" s="151">
        <f t="shared" si="398"/>
        <v>1200.27555648</v>
      </c>
      <c r="GB125" s="151">
        <f t="shared" si="398"/>
        <v>1023.98167872</v>
      </c>
      <c r="GC125" s="151">
        <f t="shared" si="398"/>
        <v>1023.98167872</v>
      </c>
      <c r="GD125" s="151">
        <f t="shared" si="398"/>
        <v>1023.98167872</v>
      </c>
      <c r="GE125" s="151">
        <f t="shared" si="398"/>
        <v>1023.98167872</v>
      </c>
      <c r="GF125" s="151">
        <f t="shared" si="398"/>
        <v>1023.98167872</v>
      </c>
      <c r="GG125" s="151">
        <f t="shared" si="398"/>
        <v>1023.98167872</v>
      </c>
      <c r="GH125" s="151">
        <f t="shared" si="398"/>
        <v>1023.98167872</v>
      </c>
      <c r="GI125" s="151">
        <f t="shared" si="398"/>
        <v>1023.98167872</v>
      </c>
      <c r="GJ125" s="151">
        <f t="shared" si="398"/>
        <v>1023.98167872</v>
      </c>
      <c r="GK125" s="151">
        <f t="shared" si="398"/>
        <v>1023.98167872</v>
      </c>
      <c r="GL125" s="307">
        <f t="shared" si="398"/>
        <v>1023.98167872</v>
      </c>
      <c r="GM125" s="151">
        <f t="shared" si="398"/>
        <v>1023.98167872</v>
      </c>
      <c r="GN125" s="151">
        <f t="shared" si="398"/>
        <v>693.67281983999987</v>
      </c>
      <c r="GO125" s="151">
        <f t="shared" si="398"/>
        <v>693.67281983999987</v>
      </c>
      <c r="GP125" s="151">
        <f t="shared" si="398"/>
        <v>693.67281983999987</v>
      </c>
      <c r="GQ125" s="151">
        <f t="shared" si="398"/>
        <v>693.67281983999987</v>
      </c>
      <c r="GR125" s="151">
        <f t="shared" si="398"/>
        <v>693.67281983999987</v>
      </c>
      <c r="GS125" s="151">
        <f t="shared" si="398"/>
        <v>693.67281983999987</v>
      </c>
      <c r="GT125" s="151">
        <f t="shared" si="398"/>
        <v>693.67281983999987</v>
      </c>
      <c r="GU125" s="151">
        <f t="shared" si="398"/>
        <v>693.67281983999987</v>
      </c>
      <c r="GV125" s="151">
        <f t="shared" si="398"/>
        <v>693.67281983999987</v>
      </c>
      <c r="GW125" s="151">
        <f t="shared" si="398"/>
        <v>693.67281983999987</v>
      </c>
      <c r="GX125" s="151">
        <f t="shared" si="398"/>
        <v>693.67281983999987</v>
      </c>
      <c r="GY125" s="151">
        <f t="shared" si="398"/>
        <v>693.67281983999987</v>
      </c>
    </row>
    <row r="126" spans="3:207" x14ac:dyDescent="0.25">
      <c r="C126" s="144">
        <v>43922</v>
      </c>
      <c r="D126" s="203">
        <f t="shared" si="342"/>
        <v>43951</v>
      </c>
      <c r="E126" s="213">
        <f>VLOOKUP(C126,'Sale_Actual&amp;forcast'!$B$4:$D$150,3,0)</f>
        <v>812</v>
      </c>
      <c r="F126" s="208">
        <v>0</v>
      </c>
      <c r="G126" s="208">
        <v>0</v>
      </c>
      <c r="H126" s="208">
        <v>0</v>
      </c>
      <c r="I126" s="208">
        <v>0</v>
      </c>
      <c r="J126" s="208">
        <v>0</v>
      </c>
      <c r="K126" s="208">
        <v>0</v>
      </c>
      <c r="L126" s="208">
        <v>0</v>
      </c>
      <c r="M126" s="208">
        <v>0</v>
      </c>
      <c r="N126" s="208">
        <v>0</v>
      </c>
      <c r="O126" s="208">
        <v>0</v>
      </c>
      <c r="P126" s="208">
        <v>0</v>
      </c>
      <c r="Q126" s="208">
        <v>0</v>
      </c>
      <c r="R126" s="208">
        <v>0</v>
      </c>
      <c r="S126" s="208">
        <v>0</v>
      </c>
      <c r="T126" s="208">
        <v>0</v>
      </c>
      <c r="U126" s="208">
        <v>0</v>
      </c>
      <c r="V126" s="208">
        <v>0</v>
      </c>
      <c r="W126" s="208">
        <v>0</v>
      </c>
      <c r="X126" s="208">
        <v>0</v>
      </c>
      <c r="Y126" s="208">
        <v>0</v>
      </c>
      <c r="Z126" s="208">
        <v>0</v>
      </c>
      <c r="AA126" s="208">
        <v>0</v>
      </c>
      <c r="AB126" s="208">
        <v>0</v>
      </c>
      <c r="AC126" s="208">
        <v>0</v>
      </c>
      <c r="AD126" s="208">
        <v>0</v>
      </c>
      <c r="AE126" s="208">
        <v>0</v>
      </c>
      <c r="AF126" s="208">
        <v>0</v>
      </c>
      <c r="AG126" s="208">
        <v>0</v>
      </c>
      <c r="AH126" s="208">
        <v>0</v>
      </c>
      <c r="AI126" s="208">
        <v>0</v>
      </c>
      <c r="AJ126" s="208">
        <v>0</v>
      </c>
      <c r="AK126" s="208">
        <v>0</v>
      </c>
      <c r="AL126" s="208">
        <v>0</v>
      </c>
      <c r="AM126" s="208">
        <v>0</v>
      </c>
      <c r="AN126" s="208">
        <v>0</v>
      </c>
      <c r="AO126" s="214">
        <v>0</v>
      </c>
      <c r="AP126" s="214">
        <v>0</v>
      </c>
      <c r="AQ126" s="268">
        <f t="shared" ref="AQ126:AQ157" si="399">IFERROR(IF(AQ$25-$C126&lt;0,0,VLOOKUP((ROUNDDOWN((AQ$25-$C126)/365+1,0)),$C$8:$E$16,3,0))*$E122*($D$3*$AQ$24/31),0)</f>
        <v>0</v>
      </c>
      <c r="AR126" s="265">
        <f t="shared" ref="AR126:BW126" si="400">IFERROR(IF(AR$25-$C126&lt;0,0,VLOOKUP((ROUNDDOWN((AR$25-$C126)/365+1,0)),$C$8:$E$16,3,0))*$E122*$D$3,0)</f>
        <v>0</v>
      </c>
      <c r="AS126" s="265">
        <f t="shared" si="400"/>
        <v>0</v>
      </c>
      <c r="AT126" s="265">
        <f t="shared" si="400"/>
        <v>0</v>
      </c>
      <c r="AU126" s="265">
        <f t="shared" si="400"/>
        <v>0</v>
      </c>
      <c r="AV126" s="265">
        <f t="shared" si="400"/>
        <v>0</v>
      </c>
      <c r="AW126" s="265">
        <f t="shared" si="400"/>
        <v>0</v>
      </c>
      <c r="AX126" s="265">
        <f t="shared" si="400"/>
        <v>0</v>
      </c>
      <c r="AY126" s="265">
        <f t="shared" si="400"/>
        <v>0</v>
      </c>
      <c r="AZ126" s="265">
        <f t="shared" si="400"/>
        <v>0</v>
      </c>
      <c r="BA126" s="265">
        <f t="shared" si="400"/>
        <v>0</v>
      </c>
      <c r="BB126" s="265">
        <f t="shared" si="400"/>
        <v>0</v>
      </c>
      <c r="BC126" s="265">
        <f t="shared" si="400"/>
        <v>0</v>
      </c>
      <c r="BD126" s="265">
        <f t="shared" si="400"/>
        <v>0</v>
      </c>
      <c r="BE126" s="265">
        <f t="shared" si="400"/>
        <v>0</v>
      </c>
      <c r="BF126" s="265">
        <f t="shared" si="400"/>
        <v>0</v>
      </c>
      <c r="BG126" s="265">
        <f t="shared" si="400"/>
        <v>20.281669818360132</v>
      </c>
      <c r="BH126" s="265">
        <f t="shared" si="400"/>
        <v>20.281669818360132</v>
      </c>
      <c r="BI126" s="265">
        <f t="shared" si="400"/>
        <v>20.281669818360132</v>
      </c>
      <c r="BJ126" s="265">
        <f t="shared" si="400"/>
        <v>20.281669818360132</v>
      </c>
      <c r="BK126" s="265">
        <f t="shared" si="400"/>
        <v>20.281669818360132</v>
      </c>
      <c r="BL126" s="265">
        <f t="shared" si="400"/>
        <v>20.281669818360132</v>
      </c>
      <c r="BM126" s="265">
        <f t="shared" si="400"/>
        <v>20.281669818360132</v>
      </c>
      <c r="BN126" s="265">
        <f t="shared" si="400"/>
        <v>20.281669818360132</v>
      </c>
      <c r="BO126" s="269">
        <f t="shared" si="314"/>
        <v>11.776453442918786</v>
      </c>
      <c r="BP126" s="232">
        <f t="shared" si="400"/>
        <v>20.281669818360132</v>
      </c>
      <c r="BQ126" s="232">
        <f t="shared" si="400"/>
        <v>20.281669818360132</v>
      </c>
      <c r="BR126" s="232">
        <f t="shared" si="400"/>
        <v>20.281669818360132</v>
      </c>
      <c r="BS126" s="232">
        <f t="shared" si="400"/>
        <v>21.491415596943234</v>
      </c>
      <c r="BT126" s="232">
        <f t="shared" si="400"/>
        <v>21.491415596943234</v>
      </c>
      <c r="BU126" s="232">
        <f t="shared" si="400"/>
        <v>21.491415596943234</v>
      </c>
      <c r="BV126" s="232">
        <f t="shared" si="400"/>
        <v>21.491415596943234</v>
      </c>
      <c r="BW126" s="232">
        <f t="shared" si="400"/>
        <v>21.491415596943234</v>
      </c>
      <c r="BX126" s="232">
        <f t="shared" ref="BX126:DA126" si="401">IFERROR(IF(BX$25-$C126&lt;0,0,VLOOKUP((ROUNDDOWN((BX$25-$C126)/365+1,0)),$C$8:$E$16,3,0))*$E122*$D$3,0)</f>
        <v>21.491415596943234</v>
      </c>
      <c r="BY126" s="232">
        <f t="shared" si="401"/>
        <v>21.491415596943234</v>
      </c>
      <c r="BZ126" s="232">
        <f t="shared" si="401"/>
        <v>21.491415596943234</v>
      </c>
      <c r="CA126" s="232">
        <f t="shared" si="401"/>
        <v>21.491415596943234</v>
      </c>
      <c r="CB126" s="232">
        <f t="shared" si="401"/>
        <v>21.491415596943234</v>
      </c>
      <c r="CC126" s="232">
        <f t="shared" si="401"/>
        <v>21.491415596943234</v>
      </c>
      <c r="CD126" s="232">
        <f t="shared" si="401"/>
        <v>21.491415596943234</v>
      </c>
      <c r="CE126" s="232">
        <f t="shared" si="401"/>
        <v>18.334802956052553</v>
      </c>
      <c r="CF126" s="232">
        <f t="shared" si="401"/>
        <v>18.334802956052553</v>
      </c>
      <c r="CG126" s="232">
        <f t="shared" si="401"/>
        <v>18.334802956052553</v>
      </c>
      <c r="CH126" s="232">
        <f t="shared" si="401"/>
        <v>18.334802956052553</v>
      </c>
      <c r="CI126" s="232">
        <f t="shared" si="401"/>
        <v>18.334802956052553</v>
      </c>
      <c r="CJ126" s="232">
        <f t="shared" si="401"/>
        <v>18.334802956052553</v>
      </c>
      <c r="CK126" s="232">
        <f t="shared" si="401"/>
        <v>18.334802956052553</v>
      </c>
      <c r="CL126" s="232">
        <f t="shared" si="401"/>
        <v>18.334802956052553</v>
      </c>
      <c r="CM126" s="232">
        <f t="shared" si="401"/>
        <v>18.334802956052553</v>
      </c>
      <c r="CN126" s="232">
        <f t="shared" si="401"/>
        <v>18.334802956052553</v>
      </c>
      <c r="CO126" s="232">
        <f t="shared" si="401"/>
        <v>18.334802956052553</v>
      </c>
      <c r="CP126" s="232">
        <f t="shared" si="401"/>
        <v>18.334802956052553</v>
      </c>
      <c r="CQ126" s="232">
        <f t="shared" si="401"/>
        <v>12.42049026075737</v>
      </c>
      <c r="CR126" s="232">
        <f t="shared" si="401"/>
        <v>12.42049026075737</v>
      </c>
      <c r="CS126" s="232">
        <f t="shared" si="401"/>
        <v>12.42049026075737</v>
      </c>
      <c r="CT126" s="232">
        <f t="shared" si="401"/>
        <v>12.42049026075737</v>
      </c>
      <c r="CU126" s="232">
        <f t="shared" si="401"/>
        <v>12.42049026075737</v>
      </c>
      <c r="CV126" s="232">
        <f t="shared" si="401"/>
        <v>12.42049026075737</v>
      </c>
      <c r="CW126" s="232">
        <f t="shared" si="401"/>
        <v>12.42049026075737</v>
      </c>
      <c r="CX126" s="232">
        <f t="shared" si="401"/>
        <v>12.42049026075737</v>
      </c>
      <c r="CY126" s="232">
        <f t="shared" si="401"/>
        <v>12.42049026075737</v>
      </c>
      <c r="CZ126" s="232">
        <f t="shared" si="401"/>
        <v>12.42049026075737</v>
      </c>
      <c r="DA126" s="232">
        <f t="shared" si="401"/>
        <v>12.42049026075737</v>
      </c>
      <c r="DD126" s="325">
        <v>0</v>
      </c>
      <c r="DE126" s="151">
        <v>0</v>
      </c>
      <c r="DF126" s="151">
        <v>0</v>
      </c>
      <c r="DG126" s="151">
        <v>0</v>
      </c>
      <c r="DH126" s="151">
        <v>0</v>
      </c>
      <c r="DI126" s="151">
        <v>0</v>
      </c>
      <c r="DJ126" s="151">
        <v>0</v>
      </c>
      <c r="DK126" s="151">
        <v>0</v>
      </c>
      <c r="DL126" s="151">
        <v>0</v>
      </c>
      <c r="DM126" s="151">
        <v>0</v>
      </c>
      <c r="DN126" s="151">
        <v>0</v>
      </c>
      <c r="DO126" s="151">
        <v>0</v>
      </c>
      <c r="DP126" s="151">
        <v>0</v>
      </c>
      <c r="DQ126" s="151">
        <v>0</v>
      </c>
      <c r="DR126" s="151">
        <v>0</v>
      </c>
      <c r="DS126" s="151">
        <v>0</v>
      </c>
      <c r="DT126" s="151">
        <v>0</v>
      </c>
      <c r="DU126" s="151">
        <v>0</v>
      </c>
      <c r="DV126" s="151">
        <v>0</v>
      </c>
      <c r="DW126" s="151">
        <v>0</v>
      </c>
      <c r="DX126" s="151">
        <v>0</v>
      </c>
      <c r="DY126" s="151">
        <v>0</v>
      </c>
      <c r="DZ126" s="151">
        <v>0</v>
      </c>
      <c r="EA126" s="151">
        <v>0</v>
      </c>
      <c r="EB126" s="151">
        <v>0</v>
      </c>
      <c r="EC126" s="151">
        <v>0</v>
      </c>
      <c r="ED126" s="151">
        <v>0</v>
      </c>
      <c r="EE126" s="151">
        <v>0</v>
      </c>
      <c r="EF126" s="151">
        <v>0</v>
      </c>
      <c r="EG126" s="151">
        <v>0</v>
      </c>
      <c r="EH126" s="151">
        <v>0</v>
      </c>
      <c r="EI126" s="151">
        <v>0</v>
      </c>
      <c r="EJ126" s="151">
        <v>0</v>
      </c>
      <c r="EK126" s="151">
        <v>0</v>
      </c>
      <c r="EL126" s="151">
        <v>0</v>
      </c>
      <c r="EM126" s="151">
        <v>0</v>
      </c>
      <c r="EN126" s="326">
        <v>0</v>
      </c>
      <c r="EO126" s="325">
        <f t="shared" ref="EO126:EO157" si="402">(IFERROR(IF(EO$25-$C126&lt;0,0,VLOOKUP((ROUNDDOWN((EO$25-$C126)/365+1,0)),$C$8:$E$16,3,0))*$E122*$D$20,0))*(EO$24/31)</f>
        <v>0</v>
      </c>
      <c r="EP126" s="151">
        <f t="shared" ref="EP126:FU126" si="403">IFERROR(IF(EP$25-$C126&lt;0,0,VLOOKUP((ROUNDDOWN((EP$25-$C126)/365+1,0)),$C$8:$E$16,3,0))*$E122*$D$20,0)</f>
        <v>0</v>
      </c>
      <c r="EQ126" s="151">
        <f t="shared" si="403"/>
        <v>0</v>
      </c>
      <c r="ER126" s="151">
        <f t="shared" si="403"/>
        <v>0</v>
      </c>
      <c r="ES126" s="151">
        <f t="shared" si="403"/>
        <v>0</v>
      </c>
      <c r="ET126" s="151">
        <f t="shared" si="403"/>
        <v>0</v>
      </c>
      <c r="EU126" s="151">
        <f t="shared" si="403"/>
        <v>0</v>
      </c>
      <c r="EV126" s="151">
        <f t="shared" si="403"/>
        <v>0</v>
      </c>
      <c r="EW126" s="151">
        <f t="shared" si="403"/>
        <v>0</v>
      </c>
      <c r="EX126" s="151">
        <f t="shared" si="403"/>
        <v>0</v>
      </c>
      <c r="EY126" s="151">
        <f t="shared" si="403"/>
        <v>0</v>
      </c>
      <c r="EZ126" s="151">
        <f t="shared" si="403"/>
        <v>0</v>
      </c>
      <c r="FA126" s="151">
        <f t="shared" si="403"/>
        <v>0</v>
      </c>
      <c r="FB126" s="151">
        <f t="shared" si="403"/>
        <v>0</v>
      </c>
      <c r="FC126" s="151">
        <f t="shared" si="403"/>
        <v>0</v>
      </c>
      <c r="FD126" s="151">
        <f t="shared" si="403"/>
        <v>0</v>
      </c>
      <c r="FE126" s="151">
        <f t="shared" si="403"/>
        <v>773.22330539999996</v>
      </c>
      <c r="FF126" s="151">
        <f t="shared" si="403"/>
        <v>773.22330539999996</v>
      </c>
      <c r="FG126" s="151">
        <f t="shared" si="403"/>
        <v>773.22330539999996</v>
      </c>
      <c r="FH126" s="151">
        <f t="shared" si="403"/>
        <v>773.22330539999996</v>
      </c>
      <c r="FI126" s="151">
        <f t="shared" si="403"/>
        <v>773.22330539999996</v>
      </c>
      <c r="FJ126" s="151">
        <f t="shared" si="403"/>
        <v>773.22330539999996</v>
      </c>
      <c r="FK126" s="151">
        <f t="shared" si="403"/>
        <v>773.22330539999996</v>
      </c>
      <c r="FL126" s="151">
        <f t="shared" si="403"/>
        <v>773.22330539999996</v>
      </c>
      <c r="FM126" s="210">
        <f t="shared" si="403"/>
        <v>773.22330539999996</v>
      </c>
      <c r="FN126" s="151">
        <f t="shared" si="403"/>
        <v>773.22330539999996</v>
      </c>
      <c r="FO126" s="151">
        <f t="shared" si="403"/>
        <v>773.22330539999996</v>
      </c>
      <c r="FP126" s="151">
        <f t="shared" si="403"/>
        <v>773.22330539999996</v>
      </c>
      <c r="FQ126" s="151">
        <f t="shared" si="403"/>
        <v>819.34394723999992</v>
      </c>
      <c r="FR126" s="151">
        <f t="shared" si="403"/>
        <v>819.34394723999992</v>
      </c>
      <c r="FS126" s="151">
        <f t="shared" si="403"/>
        <v>819.34394723999992</v>
      </c>
      <c r="FT126" s="151">
        <f t="shared" si="403"/>
        <v>819.34394723999992</v>
      </c>
      <c r="FU126" s="151">
        <f t="shared" si="403"/>
        <v>819.34394723999992</v>
      </c>
      <c r="FV126" s="151">
        <f t="shared" ref="FV126:GY126" si="404">IFERROR(IF(FV$25-$C126&lt;0,0,VLOOKUP((ROUNDDOWN((FV$25-$C126)/365+1,0)),$C$8:$E$16,3,0))*$E122*$D$20,0)</f>
        <v>819.34394723999992</v>
      </c>
      <c r="FW126" s="151">
        <f t="shared" si="404"/>
        <v>819.34394723999992</v>
      </c>
      <c r="FX126" s="151">
        <f t="shared" si="404"/>
        <v>819.34394723999992</v>
      </c>
      <c r="FY126" s="151">
        <f t="shared" si="404"/>
        <v>819.34394723999992</v>
      </c>
      <c r="FZ126" s="151">
        <f t="shared" si="404"/>
        <v>819.34394723999992</v>
      </c>
      <c r="GA126" s="151">
        <f t="shared" si="404"/>
        <v>819.34394723999992</v>
      </c>
      <c r="GB126" s="151">
        <f t="shared" si="404"/>
        <v>819.34394723999992</v>
      </c>
      <c r="GC126" s="151">
        <f t="shared" si="404"/>
        <v>699.00048035999998</v>
      </c>
      <c r="GD126" s="151">
        <f t="shared" si="404"/>
        <v>699.00048035999998</v>
      </c>
      <c r="GE126" s="151">
        <f t="shared" si="404"/>
        <v>699.00048035999998</v>
      </c>
      <c r="GF126" s="151">
        <f t="shared" si="404"/>
        <v>699.00048035999998</v>
      </c>
      <c r="GG126" s="151">
        <f t="shared" si="404"/>
        <v>699.00048035999998</v>
      </c>
      <c r="GH126" s="151">
        <f t="shared" si="404"/>
        <v>699.00048035999998</v>
      </c>
      <c r="GI126" s="151">
        <f t="shared" si="404"/>
        <v>699.00048035999998</v>
      </c>
      <c r="GJ126" s="151">
        <f t="shared" si="404"/>
        <v>699.00048035999998</v>
      </c>
      <c r="GK126" s="151">
        <f t="shared" si="404"/>
        <v>699.00048035999998</v>
      </c>
      <c r="GL126" s="307">
        <f t="shared" si="404"/>
        <v>699.00048035999998</v>
      </c>
      <c r="GM126" s="151">
        <f t="shared" si="404"/>
        <v>699.00048035999998</v>
      </c>
      <c r="GN126" s="151">
        <f t="shared" si="404"/>
        <v>699.00048035999998</v>
      </c>
      <c r="GO126" s="151">
        <f t="shared" si="404"/>
        <v>473.52178692000001</v>
      </c>
      <c r="GP126" s="151">
        <f t="shared" si="404"/>
        <v>473.52178692000001</v>
      </c>
      <c r="GQ126" s="151">
        <f t="shared" si="404"/>
        <v>473.52178692000001</v>
      </c>
      <c r="GR126" s="151">
        <f t="shared" si="404"/>
        <v>473.52178692000001</v>
      </c>
      <c r="GS126" s="151">
        <f t="shared" si="404"/>
        <v>473.52178692000001</v>
      </c>
      <c r="GT126" s="151">
        <f t="shared" si="404"/>
        <v>473.52178692000001</v>
      </c>
      <c r="GU126" s="151">
        <f t="shared" si="404"/>
        <v>473.52178692000001</v>
      </c>
      <c r="GV126" s="151">
        <f t="shared" si="404"/>
        <v>473.52178692000001</v>
      </c>
      <c r="GW126" s="151">
        <f t="shared" si="404"/>
        <v>473.52178692000001</v>
      </c>
      <c r="GX126" s="151">
        <f t="shared" si="404"/>
        <v>473.52178692000001</v>
      </c>
      <c r="GY126" s="151">
        <f t="shared" si="404"/>
        <v>473.52178692000001</v>
      </c>
    </row>
    <row r="127" spans="3:207" x14ac:dyDescent="0.25">
      <c r="C127" s="144">
        <v>43952</v>
      </c>
      <c r="D127" s="203">
        <f t="shared" si="342"/>
        <v>43982</v>
      </c>
      <c r="E127" s="213">
        <f>VLOOKUP(C127,'Sale_Actual&amp;forcast'!$B$4:$D$150,3,0)</f>
        <v>446</v>
      </c>
      <c r="F127" s="208">
        <v>0</v>
      </c>
      <c r="G127" s="208">
        <v>0</v>
      </c>
      <c r="H127" s="208">
        <v>0</v>
      </c>
      <c r="I127" s="208">
        <v>0</v>
      </c>
      <c r="J127" s="208">
        <v>0</v>
      </c>
      <c r="K127" s="208">
        <v>0</v>
      </c>
      <c r="L127" s="208">
        <v>0</v>
      </c>
      <c r="M127" s="208">
        <v>0</v>
      </c>
      <c r="N127" s="208">
        <v>0</v>
      </c>
      <c r="O127" s="208">
        <v>0</v>
      </c>
      <c r="P127" s="208">
        <v>0</v>
      </c>
      <c r="Q127" s="208">
        <v>0</v>
      </c>
      <c r="R127" s="208">
        <v>0</v>
      </c>
      <c r="S127" s="208">
        <v>0</v>
      </c>
      <c r="T127" s="208">
        <v>0</v>
      </c>
      <c r="U127" s="208">
        <v>0</v>
      </c>
      <c r="V127" s="208">
        <v>0</v>
      </c>
      <c r="W127" s="208">
        <v>0</v>
      </c>
      <c r="X127" s="208">
        <v>0</v>
      </c>
      <c r="Y127" s="208">
        <v>0</v>
      </c>
      <c r="Z127" s="208">
        <v>0</v>
      </c>
      <c r="AA127" s="208">
        <v>0</v>
      </c>
      <c r="AB127" s="208">
        <v>0</v>
      </c>
      <c r="AC127" s="208">
        <v>0</v>
      </c>
      <c r="AD127" s="208">
        <v>0</v>
      </c>
      <c r="AE127" s="208">
        <v>0</v>
      </c>
      <c r="AF127" s="208">
        <v>0</v>
      </c>
      <c r="AG127" s="208">
        <v>0</v>
      </c>
      <c r="AH127" s="208">
        <v>0</v>
      </c>
      <c r="AI127" s="208">
        <v>0</v>
      </c>
      <c r="AJ127" s="208">
        <v>0</v>
      </c>
      <c r="AK127" s="208">
        <v>0</v>
      </c>
      <c r="AL127" s="208">
        <v>0</v>
      </c>
      <c r="AM127" s="208">
        <v>0</v>
      </c>
      <c r="AN127" s="208">
        <v>0</v>
      </c>
      <c r="AO127" s="214">
        <v>0</v>
      </c>
      <c r="AP127" s="214">
        <v>0</v>
      </c>
      <c r="AQ127" s="268">
        <f t="shared" si="399"/>
        <v>0</v>
      </c>
      <c r="AR127" s="265">
        <f t="shared" ref="AR127:BW127" si="405">IFERROR(IF(AR$25-$C127&lt;0,0,VLOOKUP((ROUNDDOWN((AR$25-$C127)/365+1,0)),$C$8:$E$16,3,0))*$E123*$D$3,0)</f>
        <v>0</v>
      </c>
      <c r="AS127" s="265">
        <f t="shared" si="405"/>
        <v>0</v>
      </c>
      <c r="AT127" s="265">
        <f t="shared" si="405"/>
        <v>0</v>
      </c>
      <c r="AU127" s="265">
        <f t="shared" si="405"/>
        <v>0</v>
      </c>
      <c r="AV127" s="265">
        <f t="shared" si="405"/>
        <v>0</v>
      </c>
      <c r="AW127" s="265">
        <f t="shared" si="405"/>
        <v>0</v>
      </c>
      <c r="AX127" s="265">
        <f t="shared" si="405"/>
        <v>0</v>
      </c>
      <c r="AY127" s="265">
        <f t="shared" si="405"/>
        <v>0</v>
      </c>
      <c r="AZ127" s="265">
        <f t="shared" si="405"/>
        <v>0</v>
      </c>
      <c r="BA127" s="265">
        <f t="shared" si="405"/>
        <v>0</v>
      </c>
      <c r="BB127" s="265">
        <f t="shared" si="405"/>
        <v>0</v>
      </c>
      <c r="BC127" s="265">
        <f t="shared" si="405"/>
        <v>0</v>
      </c>
      <c r="BD127" s="265">
        <f t="shared" si="405"/>
        <v>0</v>
      </c>
      <c r="BE127" s="265">
        <f t="shared" si="405"/>
        <v>0</v>
      </c>
      <c r="BF127" s="265">
        <f t="shared" si="405"/>
        <v>0</v>
      </c>
      <c r="BG127" s="265">
        <f t="shared" si="405"/>
        <v>0</v>
      </c>
      <c r="BH127" s="265">
        <f t="shared" si="405"/>
        <v>32.002111592109266</v>
      </c>
      <c r="BI127" s="265">
        <f t="shared" si="405"/>
        <v>32.002111592109266</v>
      </c>
      <c r="BJ127" s="265">
        <f t="shared" si="405"/>
        <v>32.002111592109266</v>
      </c>
      <c r="BK127" s="265">
        <f t="shared" si="405"/>
        <v>32.002111592109266</v>
      </c>
      <c r="BL127" s="265">
        <f t="shared" si="405"/>
        <v>32.002111592109266</v>
      </c>
      <c r="BM127" s="265">
        <f t="shared" si="405"/>
        <v>32.002111592109266</v>
      </c>
      <c r="BN127" s="265">
        <f t="shared" si="405"/>
        <v>32.002111592109266</v>
      </c>
      <c r="BO127" s="269">
        <f t="shared" si="314"/>
        <v>18.581871247031188</v>
      </c>
      <c r="BP127" s="232">
        <f t="shared" si="405"/>
        <v>32.002111592109266</v>
      </c>
      <c r="BQ127" s="232">
        <f t="shared" si="405"/>
        <v>32.002111592109266</v>
      </c>
      <c r="BR127" s="232">
        <f t="shared" si="405"/>
        <v>32.002111592109266</v>
      </c>
      <c r="BS127" s="232">
        <f t="shared" si="405"/>
        <v>32.002111592109266</v>
      </c>
      <c r="BT127" s="232">
        <f t="shared" si="405"/>
        <v>33.910949461526364</v>
      </c>
      <c r="BU127" s="232">
        <f t="shared" si="405"/>
        <v>33.910949461526364</v>
      </c>
      <c r="BV127" s="232">
        <f t="shared" si="405"/>
        <v>33.910949461526364</v>
      </c>
      <c r="BW127" s="232">
        <f t="shared" si="405"/>
        <v>33.910949461526364</v>
      </c>
      <c r="BX127" s="232">
        <f t="shared" ref="BX127:DA127" si="406">IFERROR(IF(BX$25-$C127&lt;0,0,VLOOKUP((ROUNDDOWN((BX$25-$C127)/365+1,0)),$C$8:$E$16,3,0))*$E123*$D$3,0)</f>
        <v>33.910949461526364</v>
      </c>
      <c r="BY127" s="232">
        <f t="shared" si="406"/>
        <v>33.910949461526364</v>
      </c>
      <c r="BZ127" s="232">
        <f t="shared" si="406"/>
        <v>33.910949461526364</v>
      </c>
      <c r="CA127" s="232">
        <f t="shared" si="406"/>
        <v>33.910949461526364</v>
      </c>
      <c r="CB127" s="232">
        <f t="shared" si="406"/>
        <v>33.910949461526364</v>
      </c>
      <c r="CC127" s="232">
        <f t="shared" si="406"/>
        <v>33.910949461526364</v>
      </c>
      <c r="CD127" s="232">
        <f t="shared" si="406"/>
        <v>33.910949461526364</v>
      </c>
      <c r="CE127" s="232">
        <f t="shared" si="406"/>
        <v>33.910949461526364</v>
      </c>
      <c r="CF127" s="232">
        <f t="shared" si="406"/>
        <v>28.930182547778521</v>
      </c>
      <c r="CG127" s="232">
        <f t="shared" si="406"/>
        <v>28.930182547778521</v>
      </c>
      <c r="CH127" s="232">
        <f t="shared" si="406"/>
        <v>28.930182547778521</v>
      </c>
      <c r="CI127" s="232">
        <f t="shared" si="406"/>
        <v>28.930182547778521</v>
      </c>
      <c r="CJ127" s="232">
        <f t="shared" si="406"/>
        <v>28.930182547778521</v>
      </c>
      <c r="CK127" s="232">
        <f t="shared" si="406"/>
        <v>28.930182547778521</v>
      </c>
      <c r="CL127" s="232">
        <f t="shared" si="406"/>
        <v>28.930182547778521</v>
      </c>
      <c r="CM127" s="232">
        <f t="shared" si="406"/>
        <v>28.930182547778521</v>
      </c>
      <c r="CN127" s="232">
        <f t="shared" si="406"/>
        <v>28.930182547778521</v>
      </c>
      <c r="CO127" s="232">
        <f t="shared" si="406"/>
        <v>28.930182547778521</v>
      </c>
      <c r="CP127" s="232">
        <f t="shared" si="406"/>
        <v>28.930182547778521</v>
      </c>
      <c r="CQ127" s="232">
        <f t="shared" si="406"/>
        <v>28.930182547778521</v>
      </c>
      <c r="CR127" s="232">
        <f t="shared" si="406"/>
        <v>19.598086297294923</v>
      </c>
      <c r="CS127" s="232">
        <f t="shared" si="406"/>
        <v>19.598086297294923</v>
      </c>
      <c r="CT127" s="232">
        <f t="shared" si="406"/>
        <v>19.598086297294923</v>
      </c>
      <c r="CU127" s="232">
        <f t="shared" si="406"/>
        <v>19.598086297294923</v>
      </c>
      <c r="CV127" s="232">
        <f t="shared" si="406"/>
        <v>19.598086297294923</v>
      </c>
      <c r="CW127" s="232">
        <f t="shared" si="406"/>
        <v>19.598086297294923</v>
      </c>
      <c r="CX127" s="232">
        <f t="shared" si="406"/>
        <v>19.598086297294923</v>
      </c>
      <c r="CY127" s="232">
        <f t="shared" si="406"/>
        <v>19.598086297294923</v>
      </c>
      <c r="CZ127" s="232">
        <f t="shared" si="406"/>
        <v>19.598086297294923</v>
      </c>
      <c r="DA127" s="232">
        <f t="shared" si="406"/>
        <v>19.598086297294923</v>
      </c>
      <c r="DD127" s="325">
        <v>0</v>
      </c>
      <c r="DE127" s="151">
        <v>0</v>
      </c>
      <c r="DF127" s="151">
        <v>0</v>
      </c>
      <c r="DG127" s="151">
        <v>0</v>
      </c>
      <c r="DH127" s="151">
        <v>0</v>
      </c>
      <c r="DI127" s="151">
        <v>0</v>
      </c>
      <c r="DJ127" s="151">
        <v>0</v>
      </c>
      <c r="DK127" s="151">
        <v>0</v>
      </c>
      <c r="DL127" s="151">
        <v>0</v>
      </c>
      <c r="DM127" s="151">
        <v>0</v>
      </c>
      <c r="DN127" s="151">
        <v>0</v>
      </c>
      <c r="DO127" s="151">
        <v>0</v>
      </c>
      <c r="DP127" s="151">
        <v>0</v>
      </c>
      <c r="DQ127" s="151">
        <v>0</v>
      </c>
      <c r="DR127" s="151">
        <v>0</v>
      </c>
      <c r="DS127" s="151">
        <v>0</v>
      </c>
      <c r="DT127" s="151">
        <v>0</v>
      </c>
      <c r="DU127" s="151">
        <v>0</v>
      </c>
      <c r="DV127" s="151">
        <v>0</v>
      </c>
      <c r="DW127" s="151">
        <v>0</v>
      </c>
      <c r="DX127" s="151">
        <v>0</v>
      </c>
      <c r="DY127" s="151">
        <v>0</v>
      </c>
      <c r="DZ127" s="151">
        <v>0</v>
      </c>
      <c r="EA127" s="151">
        <v>0</v>
      </c>
      <c r="EB127" s="151">
        <v>0</v>
      </c>
      <c r="EC127" s="151">
        <v>0</v>
      </c>
      <c r="ED127" s="151">
        <v>0</v>
      </c>
      <c r="EE127" s="151">
        <v>0</v>
      </c>
      <c r="EF127" s="151">
        <v>0</v>
      </c>
      <c r="EG127" s="151">
        <v>0</v>
      </c>
      <c r="EH127" s="151">
        <v>0</v>
      </c>
      <c r="EI127" s="151">
        <v>0</v>
      </c>
      <c r="EJ127" s="151">
        <v>0</v>
      </c>
      <c r="EK127" s="151">
        <v>0</v>
      </c>
      <c r="EL127" s="151">
        <v>0</v>
      </c>
      <c r="EM127" s="151">
        <v>0</v>
      </c>
      <c r="EN127" s="326">
        <v>0</v>
      </c>
      <c r="EO127" s="325">
        <f t="shared" si="402"/>
        <v>0</v>
      </c>
      <c r="EP127" s="151">
        <f t="shared" ref="EP127:FU127" si="407">IFERROR(IF(EP$25-$C127&lt;0,0,VLOOKUP((ROUNDDOWN((EP$25-$C127)/365+1,0)),$C$8:$E$16,3,0))*$E123*$D$20,0)</f>
        <v>0</v>
      </c>
      <c r="EQ127" s="151">
        <f t="shared" si="407"/>
        <v>0</v>
      </c>
      <c r="ER127" s="151">
        <f t="shared" si="407"/>
        <v>0</v>
      </c>
      <c r="ES127" s="151">
        <f t="shared" si="407"/>
        <v>0</v>
      </c>
      <c r="ET127" s="151">
        <f t="shared" si="407"/>
        <v>0</v>
      </c>
      <c r="EU127" s="151">
        <f t="shared" si="407"/>
        <v>0</v>
      </c>
      <c r="EV127" s="151">
        <f t="shared" si="407"/>
        <v>0</v>
      </c>
      <c r="EW127" s="151">
        <f t="shared" si="407"/>
        <v>0</v>
      </c>
      <c r="EX127" s="151">
        <f t="shared" si="407"/>
        <v>0</v>
      </c>
      <c r="EY127" s="151">
        <f t="shared" si="407"/>
        <v>0</v>
      </c>
      <c r="EZ127" s="151">
        <f t="shared" si="407"/>
        <v>0</v>
      </c>
      <c r="FA127" s="151">
        <f t="shared" si="407"/>
        <v>0</v>
      </c>
      <c r="FB127" s="151">
        <f t="shared" si="407"/>
        <v>0</v>
      </c>
      <c r="FC127" s="151">
        <f t="shared" si="407"/>
        <v>0</v>
      </c>
      <c r="FD127" s="151">
        <f t="shared" si="407"/>
        <v>0</v>
      </c>
      <c r="FE127" s="151">
        <f t="shared" si="407"/>
        <v>0</v>
      </c>
      <c r="FF127" s="151">
        <f t="shared" si="407"/>
        <v>1220.0562738000001</v>
      </c>
      <c r="FG127" s="151">
        <f t="shared" si="407"/>
        <v>1220.0562738000001</v>
      </c>
      <c r="FH127" s="151">
        <f t="shared" si="407"/>
        <v>1220.0562738000001</v>
      </c>
      <c r="FI127" s="151">
        <f t="shared" si="407"/>
        <v>1220.0562738000001</v>
      </c>
      <c r="FJ127" s="151">
        <f t="shared" si="407"/>
        <v>1220.0562738000001</v>
      </c>
      <c r="FK127" s="151">
        <f t="shared" si="407"/>
        <v>1220.0562738000001</v>
      </c>
      <c r="FL127" s="151">
        <f t="shared" si="407"/>
        <v>1220.0562738000001</v>
      </c>
      <c r="FM127" s="210">
        <f t="shared" si="407"/>
        <v>1220.0562738000001</v>
      </c>
      <c r="FN127" s="151">
        <f t="shared" si="407"/>
        <v>1220.0562738000001</v>
      </c>
      <c r="FO127" s="151">
        <f t="shared" si="407"/>
        <v>1220.0562738000001</v>
      </c>
      <c r="FP127" s="151">
        <f t="shared" si="407"/>
        <v>1220.0562738000001</v>
      </c>
      <c r="FQ127" s="151">
        <f t="shared" si="407"/>
        <v>1220.0562738000001</v>
      </c>
      <c r="FR127" s="151">
        <f t="shared" si="407"/>
        <v>1292.8292722799999</v>
      </c>
      <c r="FS127" s="151">
        <f t="shared" si="407"/>
        <v>1292.8292722799999</v>
      </c>
      <c r="FT127" s="151">
        <f t="shared" si="407"/>
        <v>1292.8292722799999</v>
      </c>
      <c r="FU127" s="151">
        <f t="shared" si="407"/>
        <v>1292.8292722799999</v>
      </c>
      <c r="FV127" s="151">
        <f t="shared" ref="FV127:GY127" si="408">IFERROR(IF(FV$25-$C127&lt;0,0,VLOOKUP((ROUNDDOWN((FV$25-$C127)/365+1,0)),$C$8:$E$16,3,0))*$E123*$D$20,0)</f>
        <v>1292.8292722799999</v>
      </c>
      <c r="FW127" s="151">
        <f t="shared" si="408"/>
        <v>1292.8292722799999</v>
      </c>
      <c r="FX127" s="151">
        <f t="shared" si="408"/>
        <v>1292.8292722799999</v>
      </c>
      <c r="FY127" s="151">
        <f t="shared" si="408"/>
        <v>1292.8292722799999</v>
      </c>
      <c r="FZ127" s="151">
        <f t="shared" si="408"/>
        <v>1292.8292722799999</v>
      </c>
      <c r="GA127" s="151">
        <f t="shared" si="408"/>
        <v>1292.8292722799999</v>
      </c>
      <c r="GB127" s="151">
        <f t="shared" si="408"/>
        <v>1292.8292722799999</v>
      </c>
      <c r="GC127" s="151">
        <f t="shared" si="408"/>
        <v>1292.8292722799999</v>
      </c>
      <c r="GD127" s="151">
        <f t="shared" si="408"/>
        <v>1102.94130492</v>
      </c>
      <c r="GE127" s="151">
        <f t="shared" si="408"/>
        <v>1102.94130492</v>
      </c>
      <c r="GF127" s="151">
        <f t="shared" si="408"/>
        <v>1102.94130492</v>
      </c>
      <c r="GG127" s="151">
        <f t="shared" si="408"/>
        <v>1102.94130492</v>
      </c>
      <c r="GH127" s="151">
        <f t="shared" si="408"/>
        <v>1102.94130492</v>
      </c>
      <c r="GI127" s="151">
        <f t="shared" si="408"/>
        <v>1102.94130492</v>
      </c>
      <c r="GJ127" s="151">
        <f t="shared" si="408"/>
        <v>1102.94130492</v>
      </c>
      <c r="GK127" s="151">
        <f t="shared" si="408"/>
        <v>1102.94130492</v>
      </c>
      <c r="GL127" s="307">
        <f t="shared" si="408"/>
        <v>1102.94130492</v>
      </c>
      <c r="GM127" s="151">
        <f t="shared" si="408"/>
        <v>1102.94130492</v>
      </c>
      <c r="GN127" s="151">
        <f t="shared" si="408"/>
        <v>1102.94130492</v>
      </c>
      <c r="GO127" s="151">
        <f t="shared" si="408"/>
        <v>1102.94130492</v>
      </c>
      <c r="GP127" s="151">
        <f t="shared" si="408"/>
        <v>747.16220123999994</v>
      </c>
      <c r="GQ127" s="151">
        <f t="shared" si="408"/>
        <v>747.16220123999994</v>
      </c>
      <c r="GR127" s="151">
        <f t="shared" si="408"/>
        <v>747.16220123999994</v>
      </c>
      <c r="GS127" s="151">
        <f t="shared" si="408"/>
        <v>747.16220123999994</v>
      </c>
      <c r="GT127" s="151">
        <f t="shared" si="408"/>
        <v>747.16220123999994</v>
      </c>
      <c r="GU127" s="151">
        <f t="shared" si="408"/>
        <v>747.16220123999994</v>
      </c>
      <c r="GV127" s="151">
        <f t="shared" si="408"/>
        <v>747.16220123999994</v>
      </c>
      <c r="GW127" s="151">
        <f t="shared" si="408"/>
        <v>747.16220123999994</v>
      </c>
      <c r="GX127" s="151">
        <f t="shared" si="408"/>
        <v>747.16220123999994</v>
      </c>
      <c r="GY127" s="151">
        <f t="shared" si="408"/>
        <v>747.16220123999994</v>
      </c>
    </row>
    <row r="128" spans="3:207" x14ac:dyDescent="0.25">
      <c r="C128" s="144">
        <v>43983</v>
      </c>
      <c r="D128" s="203">
        <f t="shared" si="342"/>
        <v>44012</v>
      </c>
      <c r="E128" s="213">
        <f>VLOOKUP(C128,'Sale_Actual&amp;forcast'!$B$4:$D$150,3,0)</f>
        <v>953</v>
      </c>
      <c r="F128" s="208">
        <v>0</v>
      </c>
      <c r="G128" s="208">
        <v>0</v>
      </c>
      <c r="H128" s="208">
        <v>0</v>
      </c>
      <c r="I128" s="208">
        <v>0</v>
      </c>
      <c r="J128" s="208">
        <v>0</v>
      </c>
      <c r="K128" s="208">
        <v>0</v>
      </c>
      <c r="L128" s="208">
        <v>0</v>
      </c>
      <c r="M128" s="208">
        <v>0</v>
      </c>
      <c r="N128" s="208">
        <v>0</v>
      </c>
      <c r="O128" s="208">
        <v>0</v>
      </c>
      <c r="P128" s="208">
        <v>0</v>
      </c>
      <c r="Q128" s="208">
        <v>0</v>
      </c>
      <c r="R128" s="208">
        <v>0</v>
      </c>
      <c r="S128" s="208">
        <v>0</v>
      </c>
      <c r="T128" s="208">
        <v>0</v>
      </c>
      <c r="U128" s="208">
        <v>0</v>
      </c>
      <c r="V128" s="208">
        <v>0</v>
      </c>
      <c r="W128" s="208">
        <v>0</v>
      </c>
      <c r="X128" s="208">
        <v>0</v>
      </c>
      <c r="Y128" s="208">
        <v>0</v>
      </c>
      <c r="Z128" s="208">
        <v>0</v>
      </c>
      <c r="AA128" s="208">
        <v>0</v>
      </c>
      <c r="AB128" s="208">
        <v>0</v>
      </c>
      <c r="AC128" s="208">
        <v>0</v>
      </c>
      <c r="AD128" s="208">
        <v>0</v>
      </c>
      <c r="AE128" s="208">
        <v>0</v>
      </c>
      <c r="AF128" s="208">
        <v>0</v>
      </c>
      <c r="AG128" s="208">
        <v>0</v>
      </c>
      <c r="AH128" s="208">
        <v>0</v>
      </c>
      <c r="AI128" s="208">
        <v>0</v>
      </c>
      <c r="AJ128" s="208">
        <v>0</v>
      </c>
      <c r="AK128" s="208">
        <v>0</v>
      </c>
      <c r="AL128" s="208">
        <v>0</v>
      </c>
      <c r="AM128" s="208">
        <v>0</v>
      </c>
      <c r="AN128" s="208">
        <v>0</v>
      </c>
      <c r="AO128" s="214">
        <v>0</v>
      </c>
      <c r="AP128" s="214">
        <v>0</v>
      </c>
      <c r="AQ128" s="268">
        <f t="shared" si="399"/>
        <v>0</v>
      </c>
      <c r="AR128" s="265">
        <f t="shared" ref="AR128:BW128" si="409">IFERROR(IF(AR$25-$C128&lt;0,0,VLOOKUP((ROUNDDOWN((AR$25-$C128)/365+1,0)),$C$8:$E$16,3,0))*$E124*$D$3,0)</f>
        <v>0</v>
      </c>
      <c r="AS128" s="265">
        <f t="shared" si="409"/>
        <v>0</v>
      </c>
      <c r="AT128" s="265">
        <f t="shared" si="409"/>
        <v>0</v>
      </c>
      <c r="AU128" s="265">
        <f t="shared" si="409"/>
        <v>0</v>
      </c>
      <c r="AV128" s="265">
        <f t="shared" si="409"/>
        <v>0</v>
      </c>
      <c r="AW128" s="265">
        <f t="shared" si="409"/>
        <v>0</v>
      </c>
      <c r="AX128" s="265">
        <f t="shared" si="409"/>
        <v>0</v>
      </c>
      <c r="AY128" s="265">
        <f t="shared" si="409"/>
        <v>0</v>
      </c>
      <c r="AZ128" s="265">
        <f t="shared" si="409"/>
        <v>0</v>
      </c>
      <c r="BA128" s="265">
        <f t="shared" si="409"/>
        <v>0</v>
      </c>
      <c r="BB128" s="265">
        <f t="shared" si="409"/>
        <v>0</v>
      </c>
      <c r="BC128" s="265">
        <f t="shared" si="409"/>
        <v>0</v>
      </c>
      <c r="BD128" s="265">
        <f t="shared" si="409"/>
        <v>0</v>
      </c>
      <c r="BE128" s="265">
        <f t="shared" si="409"/>
        <v>0</v>
      </c>
      <c r="BF128" s="265">
        <f t="shared" si="409"/>
        <v>0</v>
      </c>
      <c r="BG128" s="265">
        <f t="shared" si="409"/>
        <v>0</v>
      </c>
      <c r="BH128" s="265">
        <f t="shared" si="409"/>
        <v>0</v>
      </c>
      <c r="BI128" s="265">
        <f t="shared" si="409"/>
        <v>29.759311005774556</v>
      </c>
      <c r="BJ128" s="265">
        <f t="shared" si="409"/>
        <v>29.759311005774556</v>
      </c>
      <c r="BK128" s="265">
        <f t="shared" si="409"/>
        <v>29.759311005774556</v>
      </c>
      <c r="BL128" s="265">
        <f t="shared" si="409"/>
        <v>29.759311005774556</v>
      </c>
      <c r="BM128" s="265">
        <f t="shared" si="409"/>
        <v>29.759311005774556</v>
      </c>
      <c r="BN128" s="265">
        <f t="shared" si="409"/>
        <v>29.759311005774556</v>
      </c>
      <c r="BO128" s="269">
        <f>IFERROR(IF(BO$25-$C128&lt;0,0,VLOOKUP((ROUNDDOWN((BO$25-$C128)/365+1,0)),$C$8:$E$16,3,0))*$E124*($D$3*$BO$24/31),0)</f>
        <v>17.279599938836839</v>
      </c>
      <c r="BP128" s="232">
        <f t="shared" si="409"/>
        <v>29.759311005774556</v>
      </c>
      <c r="BQ128" s="232">
        <f t="shared" si="409"/>
        <v>29.759311005774556</v>
      </c>
      <c r="BR128" s="232">
        <f t="shared" si="409"/>
        <v>29.759311005774556</v>
      </c>
      <c r="BS128" s="232">
        <f t="shared" si="409"/>
        <v>29.759311005774556</v>
      </c>
      <c r="BT128" s="232">
        <f t="shared" si="409"/>
        <v>29.759311005774556</v>
      </c>
      <c r="BU128" s="232">
        <f t="shared" si="409"/>
        <v>31.534371993612307</v>
      </c>
      <c r="BV128" s="232">
        <f t="shared" si="409"/>
        <v>31.534371993612307</v>
      </c>
      <c r="BW128" s="232">
        <f t="shared" si="409"/>
        <v>31.534371993612307</v>
      </c>
      <c r="BX128" s="232">
        <f t="shared" ref="BX128:DA128" si="410">IFERROR(IF(BX$25-$C128&lt;0,0,VLOOKUP((ROUNDDOWN((BX$25-$C128)/365+1,0)),$C$8:$E$16,3,0))*$E124*$D$3,0)</f>
        <v>31.534371993612307</v>
      </c>
      <c r="BY128" s="232">
        <f t="shared" si="410"/>
        <v>31.534371993612307</v>
      </c>
      <c r="BZ128" s="232">
        <f t="shared" si="410"/>
        <v>31.534371993612307</v>
      </c>
      <c r="CA128" s="232">
        <f t="shared" si="410"/>
        <v>31.534371993612307</v>
      </c>
      <c r="CB128" s="232">
        <f t="shared" si="410"/>
        <v>31.534371993612307</v>
      </c>
      <c r="CC128" s="232">
        <f t="shared" si="410"/>
        <v>31.534371993612307</v>
      </c>
      <c r="CD128" s="232">
        <f t="shared" si="410"/>
        <v>31.534371993612307</v>
      </c>
      <c r="CE128" s="232">
        <f t="shared" si="410"/>
        <v>31.534371993612307</v>
      </c>
      <c r="CF128" s="232">
        <f t="shared" si="410"/>
        <v>31.534371993612307</v>
      </c>
      <c r="CG128" s="232">
        <f t="shared" si="410"/>
        <v>26.902671638250716</v>
      </c>
      <c r="CH128" s="232">
        <f t="shared" si="410"/>
        <v>26.902671638250716</v>
      </c>
      <c r="CI128" s="232">
        <f t="shared" si="410"/>
        <v>26.902671638250716</v>
      </c>
      <c r="CJ128" s="232">
        <f t="shared" si="410"/>
        <v>26.902671638250716</v>
      </c>
      <c r="CK128" s="232">
        <f t="shared" si="410"/>
        <v>26.902671638250716</v>
      </c>
      <c r="CL128" s="232">
        <f t="shared" si="410"/>
        <v>26.902671638250716</v>
      </c>
      <c r="CM128" s="232">
        <f t="shared" si="410"/>
        <v>26.902671638250716</v>
      </c>
      <c r="CN128" s="232">
        <f t="shared" si="410"/>
        <v>26.902671638250716</v>
      </c>
      <c r="CO128" s="232">
        <f t="shared" si="410"/>
        <v>26.902671638250716</v>
      </c>
      <c r="CP128" s="232">
        <f t="shared" si="410"/>
        <v>26.902671638250716</v>
      </c>
      <c r="CQ128" s="232">
        <f t="shared" si="410"/>
        <v>26.902671638250716</v>
      </c>
      <c r="CR128" s="232">
        <f t="shared" si="410"/>
        <v>26.902671638250716</v>
      </c>
      <c r="CS128" s="232">
        <f t="shared" si="410"/>
        <v>18.224595697710573</v>
      </c>
      <c r="CT128" s="232">
        <f t="shared" si="410"/>
        <v>18.224595697710573</v>
      </c>
      <c r="CU128" s="232">
        <f t="shared" si="410"/>
        <v>18.224595697710573</v>
      </c>
      <c r="CV128" s="232">
        <f t="shared" si="410"/>
        <v>18.224595697710573</v>
      </c>
      <c r="CW128" s="232">
        <f t="shared" si="410"/>
        <v>18.224595697710573</v>
      </c>
      <c r="CX128" s="232">
        <f t="shared" si="410"/>
        <v>18.224595697710573</v>
      </c>
      <c r="CY128" s="232">
        <f t="shared" si="410"/>
        <v>18.224595697710573</v>
      </c>
      <c r="CZ128" s="232">
        <f t="shared" si="410"/>
        <v>18.224595697710573</v>
      </c>
      <c r="DA128" s="232">
        <f t="shared" si="410"/>
        <v>18.224595697710573</v>
      </c>
      <c r="DD128" s="325">
        <v>0</v>
      </c>
      <c r="DE128" s="151">
        <v>0</v>
      </c>
      <c r="DF128" s="151">
        <v>0</v>
      </c>
      <c r="DG128" s="151">
        <v>0</v>
      </c>
      <c r="DH128" s="151">
        <v>0</v>
      </c>
      <c r="DI128" s="151">
        <v>0</v>
      </c>
      <c r="DJ128" s="151">
        <v>0</v>
      </c>
      <c r="DK128" s="151">
        <v>0</v>
      </c>
      <c r="DL128" s="151">
        <v>0</v>
      </c>
      <c r="DM128" s="151">
        <v>0</v>
      </c>
      <c r="DN128" s="151">
        <v>0</v>
      </c>
      <c r="DO128" s="151">
        <v>0</v>
      </c>
      <c r="DP128" s="151">
        <v>0</v>
      </c>
      <c r="DQ128" s="151">
        <v>0</v>
      </c>
      <c r="DR128" s="151">
        <v>0</v>
      </c>
      <c r="DS128" s="151">
        <v>0</v>
      </c>
      <c r="DT128" s="151">
        <v>0</v>
      </c>
      <c r="DU128" s="151">
        <v>0</v>
      </c>
      <c r="DV128" s="151">
        <v>0</v>
      </c>
      <c r="DW128" s="151">
        <v>0</v>
      </c>
      <c r="DX128" s="151">
        <v>0</v>
      </c>
      <c r="DY128" s="151">
        <v>0</v>
      </c>
      <c r="DZ128" s="151">
        <v>0</v>
      </c>
      <c r="EA128" s="151">
        <v>0</v>
      </c>
      <c r="EB128" s="151">
        <v>0</v>
      </c>
      <c r="EC128" s="151">
        <v>0</v>
      </c>
      <c r="ED128" s="151">
        <v>0</v>
      </c>
      <c r="EE128" s="151">
        <v>0</v>
      </c>
      <c r="EF128" s="151">
        <v>0</v>
      </c>
      <c r="EG128" s="151">
        <v>0</v>
      </c>
      <c r="EH128" s="151">
        <v>0</v>
      </c>
      <c r="EI128" s="151">
        <v>0</v>
      </c>
      <c r="EJ128" s="151">
        <v>0</v>
      </c>
      <c r="EK128" s="151">
        <v>0</v>
      </c>
      <c r="EL128" s="151">
        <v>0</v>
      </c>
      <c r="EM128" s="151">
        <v>0</v>
      </c>
      <c r="EN128" s="326">
        <v>0</v>
      </c>
      <c r="EO128" s="325">
        <f t="shared" si="402"/>
        <v>0</v>
      </c>
      <c r="EP128" s="151">
        <f t="shared" ref="EP128:FU128" si="411">IFERROR(IF(EP$25-$C128&lt;0,0,VLOOKUP((ROUNDDOWN((EP$25-$C128)/365+1,0)),$C$8:$E$16,3,0))*$E124*$D$20,0)</f>
        <v>0</v>
      </c>
      <c r="EQ128" s="151">
        <f t="shared" si="411"/>
        <v>0</v>
      </c>
      <c r="ER128" s="151">
        <f t="shared" si="411"/>
        <v>0</v>
      </c>
      <c r="ES128" s="151">
        <f t="shared" si="411"/>
        <v>0</v>
      </c>
      <c r="ET128" s="151">
        <f t="shared" si="411"/>
        <v>0</v>
      </c>
      <c r="EU128" s="151">
        <f t="shared" si="411"/>
        <v>0</v>
      </c>
      <c r="EV128" s="151">
        <f t="shared" si="411"/>
        <v>0</v>
      </c>
      <c r="EW128" s="151">
        <f t="shared" si="411"/>
        <v>0</v>
      </c>
      <c r="EX128" s="151">
        <f t="shared" si="411"/>
        <v>0</v>
      </c>
      <c r="EY128" s="151">
        <f t="shared" si="411"/>
        <v>0</v>
      </c>
      <c r="EZ128" s="151">
        <f t="shared" si="411"/>
        <v>0</v>
      </c>
      <c r="FA128" s="151">
        <f t="shared" si="411"/>
        <v>0</v>
      </c>
      <c r="FB128" s="151">
        <f t="shared" si="411"/>
        <v>0</v>
      </c>
      <c r="FC128" s="151">
        <f t="shared" si="411"/>
        <v>0</v>
      </c>
      <c r="FD128" s="151">
        <f t="shared" si="411"/>
        <v>0</v>
      </c>
      <c r="FE128" s="151">
        <f t="shared" si="411"/>
        <v>0</v>
      </c>
      <c r="FF128" s="151">
        <f t="shared" si="411"/>
        <v>0</v>
      </c>
      <c r="FG128" s="151">
        <f t="shared" si="411"/>
        <v>1134.5511996</v>
      </c>
      <c r="FH128" s="151">
        <f t="shared" si="411"/>
        <v>1134.5511996</v>
      </c>
      <c r="FI128" s="151">
        <f t="shared" si="411"/>
        <v>1134.5511996</v>
      </c>
      <c r="FJ128" s="151">
        <f t="shared" si="411"/>
        <v>1134.5511996</v>
      </c>
      <c r="FK128" s="151">
        <f t="shared" si="411"/>
        <v>1134.5511996</v>
      </c>
      <c r="FL128" s="151">
        <f t="shared" si="411"/>
        <v>1134.5511996</v>
      </c>
      <c r="FM128" s="210">
        <f t="shared" si="411"/>
        <v>1134.5511996</v>
      </c>
      <c r="FN128" s="151">
        <f t="shared" si="411"/>
        <v>1134.5511996</v>
      </c>
      <c r="FO128" s="151">
        <f t="shared" si="411"/>
        <v>1134.5511996</v>
      </c>
      <c r="FP128" s="151">
        <f t="shared" si="411"/>
        <v>1134.5511996</v>
      </c>
      <c r="FQ128" s="151">
        <f t="shared" si="411"/>
        <v>1134.5511996</v>
      </c>
      <c r="FR128" s="151">
        <f t="shared" si="411"/>
        <v>1134.5511996</v>
      </c>
      <c r="FS128" s="151">
        <f t="shared" si="411"/>
        <v>1202.2240557599998</v>
      </c>
      <c r="FT128" s="151">
        <f t="shared" si="411"/>
        <v>1202.2240557599998</v>
      </c>
      <c r="FU128" s="151">
        <f t="shared" si="411"/>
        <v>1202.2240557599998</v>
      </c>
      <c r="FV128" s="151">
        <f t="shared" ref="FV128:GY128" si="412">IFERROR(IF(FV$25-$C128&lt;0,0,VLOOKUP((ROUNDDOWN((FV$25-$C128)/365+1,0)),$C$8:$E$16,3,0))*$E124*$D$20,0)</f>
        <v>1202.2240557599998</v>
      </c>
      <c r="FW128" s="151">
        <f t="shared" si="412"/>
        <v>1202.2240557599998</v>
      </c>
      <c r="FX128" s="151">
        <f t="shared" si="412"/>
        <v>1202.2240557599998</v>
      </c>
      <c r="FY128" s="151">
        <f t="shared" si="412"/>
        <v>1202.2240557599998</v>
      </c>
      <c r="FZ128" s="151">
        <f t="shared" si="412"/>
        <v>1202.2240557599998</v>
      </c>
      <c r="GA128" s="151">
        <f t="shared" si="412"/>
        <v>1202.2240557599998</v>
      </c>
      <c r="GB128" s="151">
        <f t="shared" si="412"/>
        <v>1202.2240557599998</v>
      </c>
      <c r="GC128" s="151">
        <f t="shared" si="412"/>
        <v>1202.2240557599998</v>
      </c>
      <c r="GD128" s="151">
        <f t="shared" si="412"/>
        <v>1202.2240557599998</v>
      </c>
      <c r="GE128" s="151">
        <f t="shared" si="412"/>
        <v>1025.6439866400001</v>
      </c>
      <c r="GF128" s="151">
        <f t="shared" si="412"/>
        <v>1025.6439866400001</v>
      </c>
      <c r="GG128" s="151">
        <f t="shared" si="412"/>
        <v>1025.6439866400001</v>
      </c>
      <c r="GH128" s="151">
        <f t="shared" si="412"/>
        <v>1025.6439866400001</v>
      </c>
      <c r="GI128" s="151">
        <f t="shared" si="412"/>
        <v>1025.6439866400001</v>
      </c>
      <c r="GJ128" s="151">
        <f t="shared" si="412"/>
        <v>1025.6439866400001</v>
      </c>
      <c r="GK128" s="151">
        <f t="shared" si="412"/>
        <v>1025.6439866400001</v>
      </c>
      <c r="GL128" s="307">
        <f t="shared" si="412"/>
        <v>1025.6439866400001</v>
      </c>
      <c r="GM128" s="151">
        <f t="shared" si="412"/>
        <v>1025.6439866400001</v>
      </c>
      <c r="GN128" s="151">
        <f t="shared" si="412"/>
        <v>1025.6439866400001</v>
      </c>
      <c r="GO128" s="151">
        <f t="shared" si="412"/>
        <v>1025.6439866400001</v>
      </c>
      <c r="GP128" s="151">
        <f t="shared" si="412"/>
        <v>1025.6439866400001</v>
      </c>
      <c r="GQ128" s="151">
        <f t="shared" si="412"/>
        <v>694.79891207999992</v>
      </c>
      <c r="GR128" s="151">
        <f t="shared" si="412"/>
        <v>694.79891207999992</v>
      </c>
      <c r="GS128" s="151">
        <f t="shared" si="412"/>
        <v>694.79891207999992</v>
      </c>
      <c r="GT128" s="151">
        <f t="shared" si="412"/>
        <v>694.79891207999992</v>
      </c>
      <c r="GU128" s="151">
        <f t="shared" si="412"/>
        <v>694.79891207999992</v>
      </c>
      <c r="GV128" s="151">
        <f t="shared" si="412"/>
        <v>694.79891207999992</v>
      </c>
      <c r="GW128" s="151">
        <f t="shared" si="412"/>
        <v>694.79891207999992</v>
      </c>
      <c r="GX128" s="151">
        <f t="shared" si="412"/>
        <v>694.79891207999992</v>
      </c>
      <c r="GY128" s="151">
        <f t="shared" si="412"/>
        <v>694.79891207999992</v>
      </c>
    </row>
    <row r="129" spans="1:207" x14ac:dyDescent="0.25">
      <c r="C129" s="144">
        <v>44013</v>
      </c>
      <c r="D129" s="203">
        <f t="shared" si="342"/>
        <v>44043</v>
      </c>
      <c r="E129" s="213">
        <f>VLOOKUP(C129,'Sale_Actual&amp;forcast'!$B$4:$D$150,3,0)</f>
        <v>767</v>
      </c>
      <c r="F129" s="208">
        <v>0</v>
      </c>
      <c r="G129" s="208">
        <v>0</v>
      </c>
      <c r="H129" s="208">
        <v>0</v>
      </c>
      <c r="I129" s="208">
        <v>0</v>
      </c>
      <c r="J129" s="208">
        <v>0</v>
      </c>
      <c r="K129" s="208">
        <v>0</v>
      </c>
      <c r="L129" s="208">
        <v>0</v>
      </c>
      <c r="M129" s="208">
        <v>0</v>
      </c>
      <c r="N129" s="208">
        <v>0</v>
      </c>
      <c r="O129" s="208">
        <v>0</v>
      </c>
      <c r="P129" s="208">
        <v>0</v>
      </c>
      <c r="Q129" s="208">
        <v>0</v>
      </c>
      <c r="R129" s="208">
        <v>0</v>
      </c>
      <c r="S129" s="208">
        <v>0</v>
      </c>
      <c r="T129" s="208">
        <v>0</v>
      </c>
      <c r="U129" s="208">
        <v>0</v>
      </c>
      <c r="V129" s="208">
        <v>0</v>
      </c>
      <c r="W129" s="208">
        <v>0</v>
      </c>
      <c r="X129" s="208">
        <v>0</v>
      </c>
      <c r="Y129" s="208">
        <v>0</v>
      </c>
      <c r="Z129" s="208">
        <v>0</v>
      </c>
      <c r="AA129" s="208">
        <v>0</v>
      </c>
      <c r="AB129" s="208">
        <v>0</v>
      </c>
      <c r="AC129" s="208">
        <v>0</v>
      </c>
      <c r="AD129" s="208">
        <v>0</v>
      </c>
      <c r="AE129" s="208">
        <v>0</v>
      </c>
      <c r="AF129" s="208">
        <v>0</v>
      </c>
      <c r="AG129" s="208">
        <v>0</v>
      </c>
      <c r="AH129" s="208">
        <v>0</v>
      </c>
      <c r="AI129" s="208">
        <v>0</v>
      </c>
      <c r="AJ129" s="208">
        <v>0</v>
      </c>
      <c r="AK129" s="208">
        <v>0</v>
      </c>
      <c r="AL129" s="208">
        <v>0</v>
      </c>
      <c r="AM129" s="208">
        <v>0</v>
      </c>
      <c r="AN129" s="208">
        <v>0</v>
      </c>
      <c r="AO129" s="214">
        <v>0</v>
      </c>
      <c r="AP129" s="214">
        <v>0</v>
      </c>
      <c r="AQ129" s="268">
        <f t="shared" si="399"/>
        <v>0</v>
      </c>
      <c r="AR129" s="265">
        <f t="shared" ref="AR129:BW129" si="413">IFERROR(IF(AR$25-$C129&lt;0,0,VLOOKUP((ROUNDDOWN((AR$25-$C129)/365+1,0)),$C$8:$E$16,3,0))*$E125*$D$3,0)</f>
        <v>0</v>
      </c>
      <c r="AS129" s="265">
        <f t="shared" si="413"/>
        <v>0</v>
      </c>
      <c r="AT129" s="265">
        <f t="shared" si="413"/>
        <v>0</v>
      </c>
      <c r="AU129" s="265">
        <f t="shared" si="413"/>
        <v>0</v>
      </c>
      <c r="AV129" s="265">
        <f t="shared" si="413"/>
        <v>0</v>
      </c>
      <c r="AW129" s="265">
        <f t="shared" si="413"/>
        <v>0</v>
      </c>
      <c r="AX129" s="265">
        <f t="shared" si="413"/>
        <v>0</v>
      </c>
      <c r="AY129" s="265">
        <f t="shared" si="413"/>
        <v>0</v>
      </c>
      <c r="AZ129" s="265">
        <f t="shared" si="413"/>
        <v>0</v>
      </c>
      <c r="BA129" s="265">
        <f t="shared" si="413"/>
        <v>0</v>
      </c>
      <c r="BB129" s="265">
        <f t="shared" si="413"/>
        <v>0</v>
      </c>
      <c r="BC129" s="265">
        <f t="shared" si="413"/>
        <v>0</v>
      </c>
      <c r="BD129" s="265">
        <f t="shared" si="413"/>
        <v>0</v>
      </c>
      <c r="BE129" s="265">
        <f t="shared" si="413"/>
        <v>0</v>
      </c>
      <c r="BF129" s="265">
        <f t="shared" si="413"/>
        <v>0</v>
      </c>
      <c r="BG129" s="265">
        <f t="shared" si="413"/>
        <v>0</v>
      </c>
      <c r="BH129" s="265">
        <f t="shared" si="413"/>
        <v>0</v>
      </c>
      <c r="BI129" s="265">
        <f t="shared" si="413"/>
        <v>0</v>
      </c>
      <c r="BJ129" s="265">
        <f t="shared" si="413"/>
        <v>34.124331501759322</v>
      </c>
      <c r="BK129" s="265">
        <f t="shared" si="413"/>
        <v>34.124331501759322</v>
      </c>
      <c r="BL129" s="265">
        <f t="shared" si="413"/>
        <v>34.124331501759322</v>
      </c>
      <c r="BM129" s="265">
        <f t="shared" si="413"/>
        <v>34.124331501759322</v>
      </c>
      <c r="BN129" s="265">
        <f t="shared" si="413"/>
        <v>34.124331501759322</v>
      </c>
      <c r="BO129" s="269">
        <f t="shared" si="314"/>
        <v>19.814127968763476</v>
      </c>
      <c r="BP129" s="232">
        <f t="shared" si="413"/>
        <v>34.124331501759322</v>
      </c>
      <c r="BQ129" s="232">
        <f t="shared" si="413"/>
        <v>34.124331501759322</v>
      </c>
      <c r="BR129" s="232">
        <f t="shared" si="413"/>
        <v>34.124331501759322</v>
      </c>
      <c r="BS129" s="232">
        <f t="shared" si="413"/>
        <v>34.124331501759322</v>
      </c>
      <c r="BT129" s="232">
        <f t="shared" si="413"/>
        <v>34.124331501759322</v>
      </c>
      <c r="BU129" s="232">
        <f t="shared" si="413"/>
        <v>34.124331501759322</v>
      </c>
      <c r="BV129" s="232">
        <f t="shared" si="413"/>
        <v>36.159753947294504</v>
      </c>
      <c r="BW129" s="232">
        <f t="shared" si="413"/>
        <v>36.159753947294504</v>
      </c>
      <c r="BX129" s="232">
        <f t="shared" ref="BX129:DA129" si="414">IFERROR(IF(BX$25-$C129&lt;0,0,VLOOKUP((ROUNDDOWN((BX$25-$C129)/365+1,0)),$C$8:$E$16,3,0))*$E125*$D$3,0)</f>
        <v>36.159753947294504</v>
      </c>
      <c r="BY129" s="232">
        <f t="shared" si="414"/>
        <v>36.159753947294504</v>
      </c>
      <c r="BZ129" s="232">
        <f t="shared" si="414"/>
        <v>36.159753947294504</v>
      </c>
      <c r="CA129" s="232">
        <f t="shared" si="414"/>
        <v>36.159753947294504</v>
      </c>
      <c r="CB129" s="232">
        <f t="shared" si="414"/>
        <v>36.159753947294504</v>
      </c>
      <c r="CC129" s="232">
        <f t="shared" si="414"/>
        <v>36.159753947294504</v>
      </c>
      <c r="CD129" s="232">
        <f t="shared" si="414"/>
        <v>36.159753947294504</v>
      </c>
      <c r="CE129" s="232">
        <f t="shared" si="414"/>
        <v>36.159753947294504</v>
      </c>
      <c r="CF129" s="232">
        <f t="shared" si="414"/>
        <v>36.159753947294504</v>
      </c>
      <c r="CG129" s="232">
        <f t="shared" si="414"/>
        <v>36.159753947294504</v>
      </c>
      <c r="CH129" s="232">
        <f t="shared" si="414"/>
        <v>30.848687494428496</v>
      </c>
      <c r="CI129" s="232">
        <f t="shared" si="414"/>
        <v>30.848687494428496</v>
      </c>
      <c r="CJ129" s="232">
        <f t="shared" si="414"/>
        <v>30.848687494428496</v>
      </c>
      <c r="CK129" s="232">
        <f t="shared" si="414"/>
        <v>30.848687494428496</v>
      </c>
      <c r="CL129" s="232">
        <f t="shared" si="414"/>
        <v>30.848687494428496</v>
      </c>
      <c r="CM129" s="232">
        <f t="shared" si="414"/>
        <v>30.848687494428496</v>
      </c>
      <c r="CN129" s="232">
        <f t="shared" si="414"/>
        <v>30.848687494428496</v>
      </c>
      <c r="CO129" s="232">
        <f t="shared" si="414"/>
        <v>30.848687494428496</v>
      </c>
      <c r="CP129" s="232">
        <f t="shared" si="414"/>
        <v>30.848687494428496</v>
      </c>
      <c r="CQ129" s="232">
        <f t="shared" si="414"/>
        <v>30.848687494428496</v>
      </c>
      <c r="CR129" s="232">
        <f t="shared" si="414"/>
        <v>30.848687494428496</v>
      </c>
      <c r="CS129" s="232">
        <f t="shared" si="414"/>
        <v>30.848687494428496</v>
      </c>
      <c r="CT129" s="232">
        <f t="shared" si="414"/>
        <v>20.897733316256453</v>
      </c>
      <c r="CU129" s="232">
        <f t="shared" si="414"/>
        <v>20.897733316256453</v>
      </c>
      <c r="CV129" s="232">
        <f t="shared" si="414"/>
        <v>20.897733316256453</v>
      </c>
      <c r="CW129" s="232">
        <f t="shared" si="414"/>
        <v>20.897733316256453</v>
      </c>
      <c r="CX129" s="232">
        <f t="shared" si="414"/>
        <v>20.897733316256453</v>
      </c>
      <c r="CY129" s="232">
        <f t="shared" si="414"/>
        <v>20.897733316256453</v>
      </c>
      <c r="CZ129" s="232">
        <f t="shared" si="414"/>
        <v>20.897733316256453</v>
      </c>
      <c r="DA129" s="232">
        <f t="shared" si="414"/>
        <v>20.897733316256453</v>
      </c>
      <c r="DD129" s="325">
        <v>0</v>
      </c>
      <c r="DE129" s="151">
        <v>0</v>
      </c>
      <c r="DF129" s="151">
        <v>0</v>
      </c>
      <c r="DG129" s="151">
        <v>0</v>
      </c>
      <c r="DH129" s="151">
        <v>0</v>
      </c>
      <c r="DI129" s="151">
        <v>0</v>
      </c>
      <c r="DJ129" s="151">
        <v>0</v>
      </c>
      <c r="DK129" s="151">
        <v>0</v>
      </c>
      <c r="DL129" s="151">
        <v>0</v>
      </c>
      <c r="DM129" s="151">
        <v>0</v>
      </c>
      <c r="DN129" s="151">
        <v>0</v>
      </c>
      <c r="DO129" s="151">
        <v>0</v>
      </c>
      <c r="DP129" s="151">
        <v>0</v>
      </c>
      <c r="DQ129" s="151">
        <v>0</v>
      </c>
      <c r="DR129" s="151">
        <v>0</v>
      </c>
      <c r="DS129" s="151">
        <v>0</v>
      </c>
      <c r="DT129" s="151">
        <v>0</v>
      </c>
      <c r="DU129" s="151">
        <v>0</v>
      </c>
      <c r="DV129" s="151">
        <v>0</v>
      </c>
      <c r="DW129" s="151">
        <v>0</v>
      </c>
      <c r="DX129" s="151">
        <v>0</v>
      </c>
      <c r="DY129" s="151">
        <v>0</v>
      </c>
      <c r="DZ129" s="151">
        <v>0</v>
      </c>
      <c r="EA129" s="151">
        <v>0</v>
      </c>
      <c r="EB129" s="151">
        <v>0</v>
      </c>
      <c r="EC129" s="151">
        <v>0</v>
      </c>
      <c r="ED129" s="151">
        <v>0</v>
      </c>
      <c r="EE129" s="151">
        <v>0</v>
      </c>
      <c r="EF129" s="151">
        <v>0</v>
      </c>
      <c r="EG129" s="151">
        <v>0</v>
      </c>
      <c r="EH129" s="151">
        <v>0</v>
      </c>
      <c r="EI129" s="151">
        <v>0</v>
      </c>
      <c r="EJ129" s="151">
        <v>0</v>
      </c>
      <c r="EK129" s="151">
        <v>0</v>
      </c>
      <c r="EL129" s="151">
        <v>0</v>
      </c>
      <c r="EM129" s="151">
        <v>0</v>
      </c>
      <c r="EN129" s="326">
        <v>0</v>
      </c>
      <c r="EO129" s="325">
        <f t="shared" si="402"/>
        <v>0</v>
      </c>
      <c r="EP129" s="151">
        <f t="shared" ref="EP129:FU129" si="415">IFERROR(IF(EP$25-$C129&lt;0,0,VLOOKUP((ROUNDDOWN((EP$25-$C129)/365+1,0)),$C$8:$E$16,3,0))*$E125*$D$20,0)</f>
        <v>0</v>
      </c>
      <c r="EQ129" s="151">
        <f t="shared" si="415"/>
        <v>0</v>
      </c>
      <c r="ER129" s="151">
        <f t="shared" si="415"/>
        <v>0</v>
      </c>
      <c r="ES129" s="151">
        <f t="shared" si="415"/>
        <v>0</v>
      </c>
      <c r="ET129" s="151">
        <f t="shared" si="415"/>
        <v>0</v>
      </c>
      <c r="EU129" s="151">
        <f t="shared" si="415"/>
        <v>0</v>
      </c>
      <c r="EV129" s="151">
        <f t="shared" si="415"/>
        <v>0</v>
      </c>
      <c r="EW129" s="151">
        <f t="shared" si="415"/>
        <v>0</v>
      </c>
      <c r="EX129" s="151">
        <f t="shared" si="415"/>
        <v>0</v>
      </c>
      <c r="EY129" s="151">
        <f t="shared" si="415"/>
        <v>0</v>
      </c>
      <c r="EZ129" s="151">
        <f t="shared" si="415"/>
        <v>0</v>
      </c>
      <c r="FA129" s="151">
        <f t="shared" si="415"/>
        <v>0</v>
      </c>
      <c r="FB129" s="151">
        <f t="shared" si="415"/>
        <v>0</v>
      </c>
      <c r="FC129" s="151">
        <f t="shared" si="415"/>
        <v>0</v>
      </c>
      <c r="FD129" s="151">
        <f t="shared" si="415"/>
        <v>0</v>
      </c>
      <c r="FE129" s="151">
        <f t="shared" si="415"/>
        <v>0</v>
      </c>
      <c r="FF129" s="151">
        <f t="shared" si="415"/>
        <v>0</v>
      </c>
      <c r="FG129" s="151">
        <f t="shared" si="415"/>
        <v>0</v>
      </c>
      <c r="FH129" s="151">
        <f t="shared" si="415"/>
        <v>1300.964301</v>
      </c>
      <c r="FI129" s="151">
        <f t="shared" si="415"/>
        <v>1300.964301</v>
      </c>
      <c r="FJ129" s="151">
        <f t="shared" si="415"/>
        <v>1300.964301</v>
      </c>
      <c r="FK129" s="151">
        <f t="shared" si="415"/>
        <v>1300.964301</v>
      </c>
      <c r="FL129" s="151">
        <f t="shared" si="415"/>
        <v>1300.964301</v>
      </c>
      <c r="FM129" s="210">
        <f t="shared" si="415"/>
        <v>1300.964301</v>
      </c>
      <c r="FN129" s="151">
        <f t="shared" si="415"/>
        <v>1300.964301</v>
      </c>
      <c r="FO129" s="151">
        <f t="shared" si="415"/>
        <v>1300.964301</v>
      </c>
      <c r="FP129" s="151">
        <f t="shared" si="415"/>
        <v>1300.964301</v>
      </c>
      <c r="FQ129" s="151">
        <f t="shared" si="415"/>
        <v>1300.964301</v>
      </c>
      <c r="FR129" s="151">
        <f t="shared" si="415"/>
        <v>1300.964301</v>
      </c>
      <c r="FS129" s="151">
        <f t="shared" si="415"/>
        <v>1300.964301</v>
      </c>
      <c r="FT129" s="151">
        <f t="shared" si="415"/>
        <v>1378.5632406</v>
      </c>
      <c r="FU129" s="151">
        <f t="shared" si="415"/>
        <v>1378.5632406</v>
      </c>
      <c r="FV129" s="151">
        <f t="shared" ref="FV129:GY129" si="416">IFERROR(IF(FV$25-$C129&lt;0,0,VLOOKUP((ROUNDDOWN((FV$25-$C129)/365+1,0)),$C$8:$E$16,3,0))*$E125*$D$20,0)</f>
        <v>1378.5632406</v>
      </c>
      <c r="FW129" s="151">
        <f t="shared" si="416"/>
        <v>1378.5632406</v>
      </c>
      <c r="FX129" s="151">
        <f t="shared" si="416"/>
        <v>1378.5632406</v>
      </c>
      <c r="FY129" s="151">
        <f t="shared" si="416"/>
        <v>1378.5632406</v>
      </c>
      <c r="FZ129" s="151">
        <f t="shared" si="416"/>
        <v>1378.5632406</v>
      </c>
      <c r="GA129" s="151">
        <f t="shared" si="416"/>
        <v>1378.5632406</v>
      </c>
      <c r="GB129" s="151">
        <f t="shared" si="416"/>
        <v>1378.5632406</v>
      </c>
      <c r="GC129" s="151">
        <f t="shared" si="416"/>
        <v>1378.5632406</v>
      </c>
      <c r="GD129" s="151">
        <f t="shared" si="416"/>
        <v>1378.5632406</v>
      </c>
      <c r="GE129" s="151">
        <f t="shared" si="416"/>
        <v>1378.5632406</v>
      </c>
      <c r="GF129" s="151">
        <f t="shared" si="416"/>
        <v>1176.0828534</v>
      </c>
      <c r="GG129" s="151">
        <f t="shared" si="416"/>
        <v>1176.0828534</v>
      </c>
      <c r="GH129" s="151">
        <f t="shared" si="416"/>
        <v>1176.0828534</v>
      </c>
      <c r="GI129" s="151">
        <f t="shared" si="416"/>
        <v>1176.0828534</v>
      </c>
      <c r="GJ129" s="151">
        <f t="shared" si="416"/>
        <v>1176.0828534</v>
      </c>
      <c r="GK129" s="151">
        <f t="shared" si="416"/>
        <v>1176.0828534</v>
      </c>
      <c r="GL129" s="307">
        <f t="shared" si="416"/>
        <v>1176.0828534</v>
      </c>
      <c r="GM129" s="151">
        <f t="shared" si="416"/>
        <v>1176.0828534</v>
      </c>
      <c r="GN129" s="151">
        <f t="shared" si="416"/>
        <v>1176.0828534</v>
      </c>
      <c r="GO129" s="151">
        <f t="shared" si="416"/>
        <v>1176.0828534</v>
      </c>
      <c r="GP129" s="151">
        <f t="shared" si="416"/>
        <v>1176.0828534</v>
      </c>
      <c r="GQ129" s="151">
        <f t="shared" si="416"/>
        <v>1176.0828534</v>
      </c>
      <c r="GR129" s="151">
        <f t="shared" si="416"/>
        <v>796.7102597999999</v>
      </c>
      <c r="GS129" s="151">
        <f t="shared" si="416"/>
        <v>796.7102597999999</v>
      </c>
      <c r="GT129" s="151">
        <f t="shared" si="416"/>
        <v>796.7102597999999</v>
      </c>
      <c r="GU129" s="151">
        <f t="shared" si="416"/>
        <v>796.7102597999999</v>
      </c>
      <c r="GV129" s="151">
        <f t="shared" si="416"/>
        <v>796.7102597999999</v>
      </c>
      <c r="GW129" s="151">
        <f t="shared" si="416"/>
        <v>796.7102597999999</v>
      </c>
      <c r="GX129" s="151">
        <f t="shared" si="416"/>
        <v>796.7102597999999</v>
      </c>
      <c r="GY129" s="151">
        <f t="shared" si="416"/>
        <v>796.7102597999999</v>
      </c>
    </row>
    <row r="130" spans="1:207" x14ac:dyDescent="0.25">
      <c r="C130" s="144">
        <v>44044</v>
      </c>
      <c r="D130" s="203">
        <f t="shared" si="342"/>
        <v>44074</v>
      </c>
      <c r="E130" s="213">
        <f>VLOOKUP(C130,'Sale_Actual&amp;forcast'!$B$4:$D$150,3,0)</f>
        <v>910</v>
      </c>
      <c r="F130" s="208">
        <v>0</v>
      </c>
      <c r="G130" s="208">
        <v>0</v>
      </c>
      <c r="H130" s="208">
        <v>0</v>
      </c>
      <c r="I130" s="208">
        <v>0</v>
      </c>
      <c r="J130" s="208">
        <v>0</v>
      </c>
      <c r="K130" s="208">
        <v>0</v>
      </c>
      <c r="L130" s="208">
        <v>0</v>
      </c>
      <c r="M130" s="208">
        <v>0</v>
      </c>
      <c r="N130" s="208">
        <v>0</v>
      </c>
      <c r="O130" s="208">
        <v>0</v>
      </c>
      <c r="P130" s="208">
        <v>0</v>
      </c>
      <c r="Q130" s="208">
        <v>0</v>
      </c>
      <c r="R130" s="208">
        <v>0</v>
      </c>
      <c r="S130" s="208">
        <v>0</v>
      </c>
      <c r="T130" s="208">
        <v>0</v>
      </c>
      <c r="U130" s="208">
        <v>0</v>
      </c>
      <c r="V130" s="208">
        <v>0</v>
      </c>
      <c r="W130" s="208">
        <v>0</v>
      </c>
      <c r="X130" s="208">
        <v>0</v>
      </c>
      <c r="Y130" s="208">
        <v>0</v>
      </c>
      <c r="Z130" s="208">
        <v>0</v>
      </c>
      <c r="AA130" s="208">
        <v>0</v>
      </c>
      <c r="AB130" s="208">
        <v>0</v>
      </c>
      <c r="AC130" s="208">
        <v>0</v>
      </c>
      <c r="AD130" s="208">
        <v>0</v>
      </c>
      <c r="AE130" s="208">
        <v>0</v>
      </c>
      <c r="AF130" s="208">
        <v>0</v>
      </c>
      <c r="AG130" s="208">
        <v>0</v>
      </c>
      <c r="AH130" s="208">
        <v>0</v>
      </c>
      <c r="AI130" s="208">
        <v>0</v>
      </c>
      <c r="AJ130" s="208">
        <v>0</v>
      </c>
      <c r="AK130" s="208">
        <v>0</v>
      </c>
      <c r="AL130" s="208">
        <v>0</v>
      </c>
      <c r="AM130" s="208">
        <v>0</v>
      </c>
      <c r="AN130" s="208">
        <v>0</v>
      </c>
      <c r="AO130" s="214">
        <v>0</v>
      </c>
      <c r="AP130" s="214">
        <v>0</v>
      </c>
      <c r="AQ130" s="268">
        <f t="shared" si="399"/>
        <v>0</v>
      </c>
      <c r="AR130" s="265">
        <f t="shared" ref="AR130:BW130" si="417">IFERROR(IF(AR$25-$C130&lt;0,0,VLOOKUP((ROUNDDOWN((AR$25-$C130)/365+1,0)),$C$8:$E$16,3,0))*$E126*$D$3,0)</f>
        <v>0</v>
      </c>
      <c r="AS130" s="265">
        <f t="shared" si="417"/>
        <v>0</v>
      </c>
      <c r="AT130" s="265">
        <f t="shared" si="417"/>
        <v>0</v>
      </c>
      <c r="AU130" s="265">
        <f t="shared" si="417"/>
        <v>0</v>
      </c>
      <c r="AV130" s="265">
        <f t="shared" si="417"/>
        <v>0</v>
      </c>
      <c r="AW130" s="265">
        <f t="shared" si="417"/>
        <v>0</v>
      </c>
      <c r="AX130" s="265">
        <f t="shared" si="417"/>
        <v>0</v>
      </c>
      <c r="AY130" s="265">
        <f t="shared" si="417"/>
        <v>0</v>
      </c>
      <c r="AZ130" s="265">
        <f t="shared" si="417"/>
        <v>0</v>
      </c>
      <c r="BA130" s="265">
        <f t="shared" si="417"/>
        <v>0</v>
      </c>
      <c r="BB130" s="265">
        <f t="shared" si="417"/>
        <v>0</v>
      </c>
      <c r="BC130" s="265">
        <f t="shared" si="417"/>
        <v>0</v>
      </c>
      <c r="BD130" s="265">
        <f t="shared" si="417"/>
        <v>0</v>
      </c>
      <c r="BE130" s="265">
        <f t="shared" si="417"/>
        <v>0</v>
      </c>
      <c r="BF130" s="265">
        <f t="shared" si="417"/>
        <v>0</v>
      </c>
      <c r="BG130" s="265">
        <f t="shared" si="417"/>
        <v>0</v>
      </c>
      <c r="BH130" s="265">
        <f t="shared" si="417"/>
        <v>0</v>
      </c>
      <c r="BI130" s="265">
        <f t="shared" si="417"/>
        <v>0</v>
      </c>
      <c r="BJ130" s="265">
        <f t="shared" si="417"/>
        <v>0</v>
      </c>
      <c r="BK130" s="265">
        <f t="shared" si="417"/>
        <v>19.582301893589094</v>
      </c>
      <c r="BL130" s="265">
        <f t="shared" si="417"/>
        <v>19.582301893589094</v>
      </c>
      <c r="BM130" s="265">
        <f t="shared" si="417"/>
        <v>19.582301893589094</v>
      </c>
      <c r="BN130" s="265">
        <f t="shared" si="417"/>
        <v>19.582301893589094</v>
      </c>
      <c r="BO130" s="269">
        <f t="shared" si="314"/>
        <v>11.370368841438827</v>
      </c>
      <c r="BP130" s="232">
        <f t="shared" si="417"/>
        <v>19.582301893589094</v>
      </c>
      <c r="BQ130" s="232">
        <f t="shared" si="417"/>
        <v>19.582301893589094</v>
      </c>
      <c r="BR130" s="232">
        <f t="shared" si="417"/>
        <v>19.582301893589094</v>
      </c>
      <c r="BS130" s="232">
        <f t="shared" si="417"/>
        <v>19.582301893589094</v>
      </c>
      <c r="BT130" s="232">
        <f t="shared" si="417"/>
        <v>19.582301893589094</v>
      </c>
      <c r="BU130" s="232">
        <f t="shared" si="417"/>
        <v>19.582301893589094</v>
      </c>
      <c r="BV130" s="232">
        <f t="shared" si="417"/>
        <v>19.582301893589094</v>
      </c>
      <c r="BW130" s="232">
        <f t="shared" si="417"/>
        <v>20.750332300496918</v>
      </c>
      <c r="BX130" s="232">
        <f t="shared" ref="BX130:DA130" si="418">IFERROR(IF(BX$25-$C130&lt;0,0,VLOOKUP((ROUNDDOWN((BX$25-$C130)/365+1,0)),$C$8:$E$16,3,0))*$E126*$D$3,0)</f>
        <v>20.750332300496918</v>
      </c>
      <c r="BY130" s="232">
        <f t="shared" si="418"/>
        <v>20.750332300496918</v>
      </c>
      <c r="BZ130" s="232">
        <f t="shared" si="418"/>
        <v>20.750332300496918</v>
      </c>
      <c r="CA130" s="232">
        <f t="shared" si="418"/>
        <v>20.750332300496918</v>
      </c>
      <c r="CB130" s="232">
        <f t="shared" si="418"/>
        <v>20.750332300496918</v>
      </c>
      <c r="CC130" s="232">
        <f t="shared" si="418"/>
        <v>20.750332300496918</v>
      </c>
      <c r="CD130" s="232">
        <f t="shared" si="418"/>
        <v>20.750332300496918</v>
      </c>
      <c r="CE130" s="232">
        <f t="shared" si="418"/>
        <v>20.750332300496918</v>
      </c>
      <c r="CF130" s="232">
        <f t="shared" si="418"/>
        <v>20.750332300496918</v>
      </c>
      <c r="CG130" s="232">
        <f t="shared" si="418"/>
        <v>20.750332300496918</v>
      </c>
      <c r="CH130" s="232">
        <f t="shared" si="418"/>
        <v>20.750332300496918</v>
      </c>
      <c r="CI130" s="232">
        <f t="shared" si="418"/>
        <v>17.702568371361085</v>
      </c>
      <c r="CJ130" s="232">
        <f t="shared" si="418"/>
        <v>17.702568371361085</v>
      </c>
      <c r="CK130" s="232">
        <f t="shared" si="418"/>
        <v>17.702568371361085</v>
      </c>
      <c r="CL130" s="232">
        <f t="shared" si="418"/>
        <v>17.702568371361085</v>
      </c>
      <c r="CM130" s="232">
        <f t="shared" si="418"/>
        <v>17.702568371361085</v>
      </c>
      <c r="CN130" s="232">
        <f t="shared" si="418"/>
        <v>17.702568371361085</v>
      </c>
      <c r="CO130" s="232">
        <f t="shared" si="418"/>
        <v>17.702568371361085</v>
      </c>
      <c r="CP130" s="232">
        <f t="shared" si="418"/>
        <v>17.702568371361085</v>
      </c>
      <c r="CQ130" s="232">
        <f t="shared" si="418"/>
        <v>17.702568371361085</v>
      </c>
      <c r="CR130" s="232">
        <f t="shared" si="418"/>
        <v>17.702568371361085</v>
      </c>
      <c r="CS130" s="232">
        <f t="shared" si="418"/>
        <v>17.702568371361085</v>
      </c>
      <c r="CT130" s="232">
        <f t="shared" si="418"/>
        <v>17.702568371361085</v>
      </c>
      <c r="CU130" s="232">
        <f t="shared" si="418"/>
        <v>11.992197493145046</v>
      </c>
      <c r="CV130" s="232">
        <f t="shared" si="418"/>
        <v>11.992197493145046</v>
      </c>
      <c r="CW130" s="232">
        <f t="shared" si="418"/>
        <v>11.992197493145046</v>
      </c>
      <c r="CX130" s="232">
        <f t="shared" si="418"/>
        <v>11.992197493145046</v>
      </c>
      <c r="CY130" s="232">
        <f t="shared" si="418"/>
        <v>11.992197493145046</v>
      </c>
      <c r="CZ130" s="232">
        <f t="shared" si="418"/>
        <v>11.992197493145046</v>
      </c>
      <c r="DA130" s="232">
        <f t="shared" si="418"/>
        <v>11.992197493145046</v>
      </c>
      <c r="DD130" s="325">
        <v>0</v>
      </c>
      <c r="DE130" s="151">
        <v>0</v>
      </c>
      <c r="DF130" s="151">
        <v>0</v>
      </c>
      <c r="DG130" s="151">
        <v>0</v>
      </c>
      <c r="DH130" s="151">
        <v>0</v>
      </c>
      <c r="DI130" s="151">
        <v>0</v>
      </c>
      <c r="DJ130" s="151">
        <v>0</v>
      </c>
      <c r="DK130" s="151">
        <v>0</v>
      </c>
      <c r="DL130" s="151">
        <v>0</v>
      </c>
      <c r="DM130" s="151">
        <v>0</v>
      </c>
      <c r="DN130" s="151">
        <v>0</v>
      </c>
      <c r="DO130" s="151">
        <v>0</v>
      </c>
      <c r="DP130" s="151">
        <v>0</v>
      </c>
      <c r="DQ130" s="151">
        <v>0</v>
      </c>
      <c r="DR130" s="151">
        <v>0</v>
      </c>
      <c r="DS130" s="151">
        <v>0</v>
      </c>
      <c r="DT130" s="151">
        <v>0</v>
      </c>
      <c r="DU130" s="151">
        <v>0</v>
      </c>
      <c r="DV130" s="151">
        <v>0</v>
      </c>
      <c r="DW130" s="151">
        <v>0</v>
      </c>
      <c r="DX130" s="151">
        <v>0</v>
      </c>
      <c r="DY130" s="151">
        <v>0</v>
      </c>
      <c r="DZ130" s="151">
        <v>0</v>
      </c>
      <c r="EA130" s="151">
        <v>0</v>
      </c>
      <c r="EB130" s="151">
        <v>0</v>
      </c>
      <c r="EC130" s="151">
        <v>0</v>
      </c>
      <c r="ED130" s="151">
        <v>0</v>
      </c>
      <c r="EE130" s="151">
        <v>0</v>
      </c>
      <c r="EF130" s="151">
        <v>0</v>
      </c>
      <c r="EG130" s="151">
        <v>0</v>
      </c>
      <c r="EH130" s="151">
        <v>0</v>
      </c>
      <c r="EI130" s="151">
        <v>0</v>
      </c>
      <c r="EJ130" s="151">
        <v>0</v>
      </c>
      <c r="EK130" s="151">
        <v>0</v>
      </c>
      <c r="EL130" s="151">
        <v>0</v>
      </c>
      <c r="EM130" s="151">
        <v>0</v>
      </c>
      <c r="EN130" s="326">
        <v>0</v>
      </c>
      <c r="EO130" s="325">
        <f t="shared" si="402"/>
        <v>0</v>
      </c>
      <c r="EP130" s="151">
        <f t="shared" ref="EP130:FU130" si="419">IFERROR(IF(EP$25-$C130&lt;0,0,VLOOKUP((ROUNDDOWN((EP$25-$C130)/365+1,0)),$C$8:$E$16,3,0))*$E126*$D$20,0)</f>
        <v>0</v>
      </c>
      <c r="EQ130" s="151">
        <f t="shared" si="419"/>
        <v>0</v>
      </c>
      <c r="ER130" s="151">
        <f t="shared" si="419"/>
        <v>0</v>
      </c>
      <c r="ES130" s="151">
        <f t="shared" si="419"/>
        <v>0</v>
      </c>
      <c r="ET130" s="151">
        <f t="shared" si="419"/>
        <v>0</v>
      </c>
      <c r="EU130" s="151">
        <f t="shared" si="419"/>
        <v>0</v>
      </c>
      <c r="EV130" s="151">
        <f t="shared" si="419"/>
        <v>0</v>
      </c>
      <c r="EW130" s="151">
        <f t="shared" si="419"/>
        <v>0</v>
      </c>
      <c r="EX130" s="151">
        <f t="shared" si="419"/>
        <v>0</v>
      </c>
      <c r="EY130" s="151">
        <f t="shared" si="419"/>
        <v>0</v>
      </c>
      <c r="EZ130" s="151">
        <f t="shared" si="419"/>
        <v>0</v>
      </c>
      <c r="FA130" s="151">
        <f t="shared" si="419"/>
        <v>0</v>
      </c>
      <c r="FB130" s="151">
        <f t="shared" si="419"/>
        <v>0</v>
      </c>
      <c r="FC130" s="151">
        <f t="shared" si="419"/>
        <v>0</v>
      </c>
      <c r="FD130" s="151">
        <f t="shared" si="419"/>
        <v>0</v>
      </c>
      <c r="FE130" s="151">
        <f t="shared" si="419"/>
        <v>0</v>
      </c>
      <c r="FF130" s="151">
        <f t="shared" si="419"/>
        <v>0</v>
      </c>
      <c r="FG130" s="151">
        <f t="shared" si="419"/>
        <v>0</v>
      </c>
      <c r="FH130" s="151">
        <f t="shared" si="419"/>
        <v>0</v>
      </c>
      <c r="FI130" s="151">
        <f t="shared" si="419"/>
        <v>746.56043279999994</v>
      </c>
      <c r="FJ130" s="151">
        <f t="shared" si="419"/>
        <v>746.56043279999994</v>
      </c>
      <c r="FK130" s="151">
        <f t="shared" si="419"/>
        <v>746.56043279999994</v>
      </c>
      <c r="FL130" s="151">
        <f t="shared" si="419"/>
        <v>746.56043279999994</v>
      </c>
      <c r="FM130" s="210">
        <f t="shared" si="419"/>
        <v>746.56043279999994</v>
      </c>
      <c r="FN130" s="151">
        <f t="shared" si="419"/>
        <v>746.56043279999994</v>
      </c>
      <c r="FO130" s="151">
        <f t="shared" si="419"/>
        <v>746.56043279999994</v>
      </c>
      <c r="FP130" s="151">
        <f t="shared" si="419"/>
        <v>746.56043279999994</v>
      </c>
      <c r="FQ130" s="151">
        <f t="shared" si="419"/>
        <v>746.56043279999994</v>
      </c>
      <c r="FR130" s="151">
        <f t="shared" si="419"/>
        <v>746.56043279999994</v>
      </c>
      <c r="FS130" s="151">
        <f t="shared" si="419"/>
        <v>746.56043279999994</v>
      </c>
      <c r="FT130" s="151">
        <f t="shared" si="419"/>
        <v>746.56043279999994</v>
      </c>
      <c r="FU130" s="151">
        <f t="shared" si="419"/>
        <v>791.09070768000004</v>
      </c>
      <c r="FV130" s="151">
        <f t="shared" ref="FV130:GY130" si="420">IFERROR(IF(FV$25-$C130&lt;0,0,VLOOKUP((ROUNDDOWN((FV$25-$C130)/365+1,0)),$C$8:$E$16,3,0))*$E126*$D$20,0)</f>
        <v>791.09070768000004</v>
      </c>
      <c r="FW130" s="151">
        <f t="shared" si="420"/>
        <v>791.09070768000004</v>
      </c>
      <c r="FX130" s="151">
        <f t="shared" si="420"/>
        <v>791.09070768000004</v>
      </c>
      <c r="FY130" s="151">
        <f t="shared" si="420"/>
        <v>791.09070768000004</v>
      </c>
      <c r="FZ130" s="151">
        <f t="shared" si="420"/>
        <v>791.09070768000004</v>
      </c>
      <c r="GA130" s="151">
        <f t="shared" si="420"/>
        <v>791.09070768000004</v>
      </c>
      <c r="GB130" s="151">
        <f t="shared" si="420"/>
        <v>791.09070768000004</v>
      </c>
      <c r="GC130" s="151">
        <f t="shared" si="420"/>
        <v>791.09070768000004</v>
      </c>
      <c r="GD130" s="151">
        <f t="shared" si="420"/>
        <v>791.09070768000004</v>
      </c>
      <c r="GE130" s="151">
        <f t="shared" si="420"/>
        <v>791.09070768000004</v>
      </c>
      <c r="GF130" s="151">
        <f t="shared" si="420"/>
        <v>791.09070768000004</v>
      </c>
      <c r="GG130" s="151">
        <f t="shared" si="420"/>
        <v>674.89701551999997</v>
      </c>
      <c r="GH130" s="151">
        <f t="shared" si="420"/>
        <v>674.89701551999997</v>
      </c>
      <c r="GI130" s="151">
        <f t="shared" si="420"/>
        <v>674.89701551999997</v>
      </c>
      <c r="GJ130" s="151">
        <f t="shared" si="420"/>
        <v>674.89701551999997</v>
      </c>
      <c r="GK130" s="151">
        <f t="shared" si="420"/>
        <v>674.89701551999997</v>
      </c>
      <c r="GL130" s="307">
        <f t="shared" si="420"/>
        <v>674.89701551999997</v>
      </c>
      <c r="GM130" s="151">
        <f t="shared" si="420"/>
        <v>674.89701551999997</v>
      </c>
      <c r="GN130" s="151">
        <f t="shared" si="420"/>
        <v>674.89701551999997</v>
      </c>
      <c r="GO130" s="151">
        <f t="shared" si="420"/>
        <v>674.89701551999997</v>
      </c>
      <c r="GP130" s="151">
        <f t="shared" si="420"/>
        <v>674.89701551999997</v>
      </c>
      <c r="GQ130" s="151">
        <f t="shared" si="420"/>
        <v>674.89701551999997</v>
      </c>
      <c r="GR130" s="151">
        <f t="shared" si="420"/>
        <v>674.89701551999997</v>
      </c>
      <c r="GS130" s="151">
        <f t="shared" si="420"/>
        <v>457.19344943999999</v>
      </c>
      <c r="GT130" s="151">
        <f t="shared" si="420"/>
        <v>457.19344943999999</v>
      </c>
      <c r="GU130" s="151">
        <f t="shared" si="420"/>
        <v>457.19344943999999</v>
      </c>
      <c r="GV130" s="151">
        <f t="shared" si="420"/>
        <v>457.19344943999999</v>
      </c>
      <c r="GW130" s="151">
        <f t="shared" si="420"/>
        <v>457.19344943999999</v>
      </c>
      <c r="GX130" s="151">
        <f t="shared" si="420"/>
        <v>457.19344943999999</v>
      </c>
      <c r="GY130" s="151">
        <f t="shared" si="420"/>
        <v>457.19344943999999</v>
      </c>
    </row>
    <row r="131" spans="1:207" x14ac:dyDescent="0.25">
      <c r="C131" s="144">
        <v>44075</v>
      </c>
      <c r="D131" s="203">
        <f t="shared" si="342"/>
        <v>44104</v>
      </c>
      <c r="E131" s="213">
        <f>VLOOKUP(C131,'Sale_Actual&amp;forcast'!$B$4:$D$150,3,0)</f>
        <v>274</v>
      </c>
      <c r="F131" s="208">
        <v>0</v>
      </c>
      <c r="G131" s="208">
        <v>0</v>
      </c>
      <c r="H131" s="208">
        <v>0</v>
      </c>
      <c r="I131" s="208">
        <v>0</v>
      </c>
      <c r="J131" s="208">
        <v>0</v>
      </c>
      <c r="K131" s="208">
        <v>0</v>
      </c>
      <c r="L131" s="208">
        <v>0</v>
      </c>
      <c r="M131" s="208">
        <v>0</v>
      </c>
      <c r="N131" s="208">
        <v>0</v>
      </c>
      <c r="O131" s="208">
        <v>0</v>
      </c>
      <c r="P131" s="208">
        <v>0</v>
      </c>
      <c r="Q131" s="208">
        <v>0</v>
      </c>
      <c r="R131" s="208">
        <v>0</v>
      </c>
      <c r="S131" s="208">
        <v>0</v>
      </c>
      <c r="T131" s="208">
        <v>0</v>
      </c>
      <c r="U131" s="208">
        <v>0</v>
      </c>
      <c r="V131" s="208">
        <v>0</v>
      </c>
      <c r="W131" s="208">
        <v>0</v>
      </c>
      <c r="X131" s="208">
        <v>0</v>
      </c>
      <c r="Y131" s="208">
        <v>0</v>
      </c>
      <c r="Z131" s="208">
        <v>0</v>
      </c>
      <c r="AA131" s="208">
        <v>0</v>
      </c>
      <c r="AB131" s="208">
        <v>0</v>
      </c>
      <c r="AC131" s="208">
        <v>0</v>
      </c>
      <c r="AD131" s="208">
        <v>0</v>
      </c>
      <c r="AE131" s="208">
        <v>0</v>
      </c>
      <c r="AF131" s="208">
        <v>0</v>
      </c>
      <c r="AG131" s="208">
        <v>0</v>
      </c>
      <c r="AH131" s="208">
        <v>0</v>
      </c>
      <c r="AI131" s="208">
        <v>0</v>
      </c>
      <c r="AJ131" s="208">
        <v>0</v>
      </c>
      <c r="AK131" s="208">
        <v>0</v>
      </c>
      <c r="AL131" s="208">
        <v>0</v>
      </c>
      <c r="AM131" s="208">
        <v>0</v>
      </c>
      <c r="AN131" s="208">
        <v>0</v>
      </c>
      <c r="AO131" s="214">
        <v>0</v>
      </c>
      <c r="AP131" s="214">
        <v>0</v>
      </c>
      <c r="AQ131" s="268">
        <f t="shared" si="399"/>
        <v>0</v>
      </c>
      <c r="AR131" s="265">
        <f t="shared" ref="AR131:BW131" si="421">IFERROR(IF(AR$25-$C131&lt;0,0,VLOOKUP((ROUNDDOWN((AR$25-$C131)/365+1,0)),$C$8:$E$16,3,0))*$E127*$D$3,0)</f>
        <v>0</v>
      </c>
      <c r="AS131" s="265">
        <f t="shared" si="421"/>
        <v>0</v>
      </c>
      <c r="AT131" s="265">
        <f t="shared" si="421"/>
        <v>0</v>
      </c>
      <c r="AU131" s="265">
        <f t="shared" si="421"/>
        <v>0</v>
      </c>
      <c r="AV131" s="265">
        <f t="shared" si="421"/>
        <v>0</v>
      </c>
      <c r="AW131" s="265">
        <f t="shared" si="421"/>
        <v>0</v>
      </c>
      <c r="AX131" s="265">
        <f t="shared" si="421"/>
        <v>0</v>
      </c>
      <c r="AY131" s="265">
        <f t="shared" si="421"/>
        <v>0</v>
      </c>
      <c r="AZ131" s="265">
        <f t="shared" si="421"/>
        <v>0</v>
      </c>
      <c r="BA131" s="265">
        <f t="shared" si="421"/>
        <v>0</v>
      </c>
      <c r="BB131" s="265">
        <f t="shared" si="421"/>
        <v>0</v>
      </c>
      <c r="BC131" s="265">
        <f t="shared" si="421"/>
        <v>0</v>
      </c>
      <c r="BD131" s="265">
        <f t="shared" si="421"/>
        <v>0</v>
      </c>
      <c r="BE131" s="265">
        <f t="shared" si="421"/>
        <v>0</v>
      </c>
      <c r="BF131" s="265">
        <f t="shared" si="421"/>
        <v>0</v>
      </c>
      <c r="BG131" s="265">
        <f t="shared" si="421"/>
        <v>0</v>
      </c>
      <c r="BH131" s="265">
        <f t="shared" si="421"/>
        <v>0</v>
      </c>
      <c r="BI131" s="265">
        <f t="shared" si="421"/>
        <v>0</v>
      </c>
      <c r="BJ131" s="265">
        <f t="shared" si="421"/>
        <v>0</v>
      </c>
      <c r="BK131" s="265">
        <f t="shared" si="421"/>
        <v>0</v>
      </c>
      <c r="BL131" s="265">
        <f t="shared" si="421"/>
        <v>10.755796360271841</v>
      </c>
      <c r="BM131" s="265">
        <f t="shared" si="421"/>
        <v>10.755796360271841</v>
      </c>
      <c r="BN131" s="265">
        <f t="shared" si="421"/>
        <v>10.755796360271841</v>
      </c>
      <c r="BO131" s="269">
        <f t="shared" si="314"/>
        <v>6.2453011124159081</v>
      </c>
      <c r="BP131" s="232">
        <f t="shared" si="421"/>
        <v>10.755796360271841</v>
      </c>
      <c r="BQ131" s="232">
        <f t="shared" si="421"/>
        <v>10.755796360271841</v>
      </c>
      <c r="BR131" s="232">
        <f t="shared" si="421"/>
        <v>10.755796360271841</v>
      </c>
      <c r="BS131" s="232">
        <f t="shared" si="421"/>
        <v>10.755796360271841</v>
      </c>
      <c r="BT131" s="232">
        <f t="shared" si="421"/>
        <v>10.755796360271841</v>
      </c>
      <c r="BU131" s="232">
        <f t="shared" si="421"/>
        <v>10.755796360271841</v>
      </c>
      <c r="BV131" s="232">
        <f t="shared" si="421"/>
        <v>10.755796360271841</v>
      </c>
      <c r="BW131" s="232">
        <f t="shared" si="421"/>
        <v>10.755796360271841</v>
      </c>
      <c r="BX131" s="232">
        <f t="shared" ref="BX131:DA131" si="422">IFERROR(IF(BX$25-$C131&lt;0,0,VLOOKUP((ROUNDDOWN((BX$25-$C131)/365+1,0)),$C$8:$E$16,3,0))*$E127*$D$3,0)</f>
        <v>11.397350007415795</v>
      </c>
      <c r="BY131" s="232">
        <f t="shared" si="422"/>
        <v>11.397350007415795</v>
      </c>
      <c r="BZ131" s="232">
        <f t="shared" si="422"/>
        <v>11.397350007415795</v>
      </c>
      <c r="CA131" s="232">
        <f t="shared" si="422"/>
        <v>11.397350007415795</v>
      </c>
      <c r="CB131" s="232">
        <f t="shared" si="422"/>
        <v>11.397350007415795</v>
      </c>
      <c r="CC131" s="232">
        <f t="shared" si="422"/>
        <v>11.397350007415795</v>
      </c>
      <c r="CD131" s="232">
        <f t="shared" si="422"/>
        <v>11.397350007415795</v>
      </c>
      <c r="CE131" s="232">
        <f t="shared" si="422"/>
        <v>11.397350007415795</v>
      </c>
      <c r="CF131" s="232">
        <f t="shared" si="422"/>
        <v>11.397350007415795</v>
      </c>
      <c r="CG131" s="232">
        <f t="shared" si="422"/>
        <v>11.397350007415795</v>
      </c>
      <c r="CH131" s="232">
        <f t="shared" si="422"/>
        <v>11.397350007415795</v>
      </c>
      <c r="CI131" s="232">
        <f t="shared" si="422"/>
        <v>11.397350007415795</v>
      </c>
      <c r="CJ131" s="232">
        <f t="shared" si="422"/>
        <v>9.7233318887032567</v>
      </c>
      <c r="CK131" s="232">
        <f t="shared" si="422"/>
        <v>9.7233318887032567</v>
      </c>
      <c r="CL131" s="232">
        <f t="shared" si="422"/>
        <v>9.7233318887032567</v>
      </c>
      <c r="CM131" s="232">
        <f t="shared" si="422"/>
        <v>9.7233318887032567</v>
      </c>
      <c r="CN131" s="232">
        <f t="shared" si="422"/>
        <v>9.7233318887032567</v>
      </c>
      <c r="CO131" s="232">
        <f t="shared" si="422"/>
        <v>9.7233318887032567</v>
      </c>
      <c r="CP131" s="232">
        <f t="shared" si="422"/>
        <v>9.7233318887032567</v>
      </c>
      <c r="CQ131" s="232">
        <f t="shared" si="422"/>
        <v>9.7233318887032567</v>
      </c>
      <c r="CR131" s="232">
        <f t="shared" si="422"/>
        <v>9.7233318887032567</v>
      </c>
      <c r="CS131" s="232">
        <f t="shared" si="422"/>
        <v>9.7233318887032567</v>
      </c>
      <c r="CT131" s="232">
        <f t="shared" si="422"/>
        <v>9.7233318887032567</v>
      </c>
      <c r="CU131" s="232">
        <f t="shared" si="422"/>
        <v>9.7233318887032567</v>
      </c>
      <c r="CV131" s="232">
        <f t="shared" si="422"/>
        <v>6.5868473915550378</v>
      </c>
      <c r="CW131" s="232">
        <f t="shared" si="422"/>
        <v>6.5868473915550378</v>
      </c>
      <c r="CX131" s="232">
        <f t="shared" si="422"/>
        <v>6.5868473915550378</v>
      </c>
      <c r="CY131" s="232">
        <f t="shared" si="422"/>
        <v>6.5868473915550378</v>
      </c>
      <c r="CZ131" s="232">
        <f t="shared" si="422"/>
        <v>6.5868473915550378</v>
      </c>
      <c r="DA131" s="232">
        <f t="shared" si="422"/>
        <v>6.5868473915550378</v>
      </c>
      <c r="DD131" s="325">
        <v>0</v>
      </c>
      <c r="DE131" s="151">
        <v>0</v>
      </c>
      <c r="DF131" s="151">
        <v>0</v>
      </c>
      <c r="DG131" s="151">
        <v>0</v>
      </c>
      <c r="DH131" s="151">
        <v>0</v>
      </c>
      <c r="DI131" s="151">
        <v>0</v>
      </c>
      <c r="DJ131" s="151">
        <v>0</v>
      </c>
      <c r="DK131" s="151">
        <v>0</v>
      </c>
      <c r="DL131" s="151">
        <v>0</v>
      </c>
      <c r="DM131" s="151">
        <v>0</v>
      </c>
      <c r="DN131" s="151">
        <v>0</v>
      </c>
      <c r="DO131" s="151">
        <v>0</v>
      </c>
      <c r="DP131" s="151">
        <v>0</v>
      </c>
      <c r="DQ131" s="151">
        <v>0</v>
      </c>
      <c r="DR131" s="151">
        <v>0</v>
      </c>
      <c r="DS131" s="151">
        <v>0</v>
      </c>
      <c r="DT131" s="151">
        <v>0</v>
      </c>
      <c r="DU131" s="151">
        <v>0</v>
      </c>
      <c r="DV131" s="151">
        <v>0</v>
      </c>
      <c r="DW131" s="151">
        <v>0</v>
      </c>
      <c r="DX131" s="151">
        <v>0</v>
      </c>
      <c r="DY131" s="151">
        <v>0</v>
      </c>
      <c r="DZ131" s="151">
        <v>0</v>
      </c>
      <c r="EA131" s="151">
        <v>0</v>
      </c>
      <c r="EB131" s="151">
        <v>0</v>
      </c>
      <c r="EC131" s="151">
        <v>0</v>
      </c>
      <c r="ED131" s="151">
        <v>0</v>
      </c>
      <c r="EE131" s="151">
        <v>0</v>
      </c>
      <c r="EF131" s="151">
        <v>0</v>
      </c>
      <c r="EG131" s="151">
        <v>0</v>
      </c>
      <c r="EH131" s="151">
        <v>0</v>
      </c>
      <c r="EI131" s="151">
        <v>0</v>
      </c>
      <c r="EJ131" s="151">
        <v>0</v>
      </c>
      <c r="EK131" s="151">
        <v>0</v>
      </c>
      <c r="EL131" s="151">
        <v>0</v>
      </c>
      <c r="EM131" s="151">
        <v>0</v>
      </c>
      <c r="EN131" s="326">
        <v>0</v>
      </c>
      <c r="EO131" s="325">
        <f t="shared" si="402"/>
        <v>0</v>
      </c>
      <c r="EP131" s="151">
        <f t="shared" ref="EP131:FU131" si="423">IFERROR(IF(EP$25-$C131&lt;0,0,VLOOKUP((ROUNDDOWN((EP$25-$C131)/365+1,0)),$C$8:$E$16,3,0))*$E127*$D$20,0)</f>
        <v>0</v>
      </c>
      <c r="EQ131" s="151">
        <f t="shared" si="423"/>
        <v>0</v>
      </c>
      <c r="ER131" s="151">
        <f t="shared" si="423"/>
        <v>0</v>
      </c>
      <c r="ES131" s="151">
        <f t="shared" si="423"/>
        <v>0</v>
      </c>
      <c r="ET131" s="151">
        <f t="shared" si="423"/>
        <v>0</v>
      </c>
      <c r="EU131" s="151">
        <f t="shared" si="423"/>
        <v>0</v>
      </c>
      <c r="EV131" s="151">
        <f t="shared" si="423"/>
        <v>0</v>
      </c>
      <c r="EW131" s="151">
        <f t="shared" si="423"/>
        <v>0</v>
      </c>
      <c r="EX131" s="151">
        <f t="shared" si="423"/>
        <v>0</v>
      </c>
      <c r="EY131" s="151">
        <f t="shared" si="423"/>
        <v>0</v>
      </c>
      <c r="EZ131" s="151">
        <f t="shared" si="423"/>
        <v>0</v>
      </c>
      <c r="FA131" s="151">
        <f t="shared" si="423"/>
        <v>0</v>
      </c>
      <c r="FB131" s="151">
        <f t="shared" si="423"/>
        <v>0</v>
      </c>
      <c r="FC131" s="151">
        <f t="shared" si="423"/>
        <v>0</v>
      </c>
      <c r="FD131" s="151">
        <f t="shared" si="423"/>
        <v>0</v>
      </c>
      <c r="FE131" s="151">
        <f t="shared" si="423"/>
        <v>0</v>
      </c>
      <c r="FF131" s="151">
        <f t="shared" si="423"/>
        <v>0</v>
      </c>
      <c r="FG131" s="151">
        <f t="shared" si="423"/>
        <v>0</v>
      </c>
      <c r="FH131" s="151">
        <f t="shared" si="423"/>
        <v>0</v>
      </c>
      <c r="FI131" s="151">
        <f t="shared" si="423"/>
        <v>0</v>
      </c>
      <c r="FJ131" s="151">
        <f t="shared" si="423"/>
        <v>410.0565924</v>
      </c>
      <c r="FK131" s="151">
        <f t="shared" si="423"/>
        <v>410.0565924</v>
      </c>
      <c r="FL131" s="151">
        <f t="shared" si="423"/>
        <v>410.0565924</v>
      </c>
      <c r="FM131" s="210">
        <f t="shared" si="423"/>
        <v>410.0565924</v>
      </c>
      <c r="FN131" s="151">
        <f t="shared" si="423"/>
        <v>410.0565924</v>
      </c>
      <c r="FO131" s="151">
        <f t="shared" si="423"/>
        <v>410.0565924</v>
      </c>
      <c r="FP131" s="151">
        <f t="shared" si="423"/>
        <v>410.0565924</v>
      </c>
      <c r="FQ131" s="151">
        <f t="shared" si="423"/>
        <v>410.0565924</v>
      </c>
      <c r="FR131" s="151">
        <f t="shared" si="423"/>
        <v>410.0565924</v>
      </c>
      <c r="FS131" s="151">
        <f t="shared" si="423"/>
        <v>410.0565924</v>
      </c>
      <c r="FT131" s="151">
        <f t="shared" si="423"/>
        <v>410.0565924</v>
      </c>
      <c r="FU131" s="151">
        <f t="shared" si="423"/>
        <v>410.0565924</v>
      </c>
      <c r="FV131" s="151">
        <f t="shared" ref="FV131:GY131" si="424">IFERROR(IF(FV$25-$C131&lt;0,0,VLOOKUP((ROUNDDOWN((FV$25-$C131)/365+1,0)),$C$8:$E$16,3,0))*$E127*$D$20,0)</f>
        <v>434.51533943999999</v>
      </c>
      <c r="FW131" s="151">
        <f t="shared" si="424"/>
        <v>434.51533943999999</v>
      </c>
      <c r="FX131" s="151">
        <f t="shared" si="424"/>
        <v>434.51533943999999</v>
      </c>
      <c r="FY131" s="151">
        <f t="shared" si="424"/>
        <v>434.51533943999999</v>
      </c>
      <c r="FZ131" s="151">
        <f t="shared" si="424"/>
        <v>434.51533943999999</v>
      </c>
      <c r="GA131" s="151">
        <f t="shared" si="424"/>
        <v>434.51533943999999</v>
      </c>
      <c r="GB131" s="151">
        <f t="shared" si="424"/>
        <v>434.51533943999999</v>
      </c>
      <c r="GC131" s="151">
        <f t="shared" si="424"/>
        <v>434.51533943999999</v>
      </c>
      <c r="GD131" s="151">
        <f t="shared" si="424"/>
        <v>434.51533943999999</v>
      </c>
      <c r="GE131" s="151">
        <f t="shared" si="424"/>
        <v>434.51533943999999</v>
      </c>
      <c r="GF131" s="151">
        <f t="shared" si="424"/>
        <v>434.51533943999999</v>
      </c>
      <c r="GG131" s="151">
        <f t="shared" si="424"/>
        <v>434.51533943999999</v>
      </c>
      <c r="GH131" s="151">
        <f t="shared" si="424"/>
        <v>370.69466616</v>
      </c>
      <c r="GI131" s="151">
        <f t="shared" si="424"/>
        <v>370.69466616</v>
      </c>
      <c r="GJ131" s="151">
        <f t="shared" si="424"/>
        <v>370.69466616</v>
      </c>
      <c r="GK131" s="151">
        <f t="shared" si="424"/>
        <v>370.69466616</v>
      </c>
      <c r="GL131" s="307">
        <f t="shared" si="424"/>
        <v>370.69466616</v>
      </c>
      <c r="GM131" s="151">
        <f t="shared" si="424"/>
        <v>370.69466616</v>
      </c>
      <c r="GN131" s="151">
        <f t="shared" si="424"/>
        <v>370.69466616</v>
      </c>
      <c r="GO131" s="151">
        <f t="shared" si="424"/>
        <v>370.69466616</v>
      </c>
      <c r="GP131" s="151">
        <f t="shared" si="424"/>
        <v>370.69466616</v>
      </c>
      <c r="GQ131" s="151">
        <f t="shared" si="424"/>
        <v>370.69466616</v>
      </c>
      <c r="GR131" s="151">
        <f t="shared" si="424"/>
        <v>370.69466616</v>
      </c>
      <c r="GS131" s="151">
        <f t="shared" si="424"/>
        <v>370.69466616</v>
      </c>
      <c r="GT131" s="151">
        <f t="shared" si="424"/>
        <v>251.11856951999999</v>
      </c>
      <c r="GU131" s="151">
        <f t="shared" si="424"/>
        <v>251.11856951999999</v>
      </c>
      <c r="GV131" s="151">
        <f t="shared" si="424"/>
        <v>251.11856951999999</v>
      </c>
      <c r="GW131" s="151">
        <f t="shared" si="424"/>
        <v>251.11856951999999</v>
      </c>
      <c r="GX131" s="151">
        <f t="shared" si="424"/>
        <v>251.11856951999999</v>
      </c>
      <c r="GY131" s="151">
        <f t="shared" si="424"/>
        <v>251.11856951999999</v>
      </c>
    </row>
    <row r="132" spans="1:207" x14ac:dyDescent="0.25">
      <c r="C132" s="144">
        <v>44105</v>
      </c>
      <c r="D132" s="203">
        <f t="shared" si="342"/>
        <v>44135</v>
      </c>
      <c r="E132" s="213">
        <f>VLOOKUP(C132,'Sale_Actual&amp;forcast'!$B$4:$D$150,3,0)</f>
        <v>751</v>
      </c>
      <c r="F132" s="208">
        <v>0</v>
      </c>
      <c r="G132" s="208">
        <v>0</v>
      </c>
      <c r="H132" s="208">
        <v>0</v>
      </c>
      <c r="I132" s="208">
        <v>0</v>
      </c>
      <c r="J132" s="208">
        <v>0</v>
      </c>
      <c r="K132" s="208">
        <v>0</v>
      </c>
      <c r="L132" s="208">
        <v>0</v>
      </c>
      <c r="M132" s="208">
        <v>0</v>
      </c>
      <c r="N132" s="208">
        <v>0</v>
      </c>
      <c r="O132" s="208">
        <v>0</v>
      </c>
      <c r="P132" s="208">
        <v>0</v>
      </c>
      <c r="Q132" s="208">
        <v>0</v>
      </c>
      <c r="R132" s="208">
        <v>0</v>
      </c>
      <c r="S132" s="208">
        <v>0</v>
      </c>
      <c r="T132" s="208">
        <v>0</v>
      </c>
      <c r="U132" s="208">
        <v>0</v>
      </c>
      <c r="V132" s="208">
        <v>0</v>
      </c>
      <c r="W132" s="208">
        <v>0</v>
      </c>
      <c r="X132" s="208">
        <v>0</v>
      </c>
      <c r="Y132" s="208">
        <v>0</v>
      </c>
      <c r="Z132" s="208">
        <v>0</v>
      </c>
      <c r="AA132" s="208">
        <v>0</v>
      </c>
      <c r="AB132" s="208">
        <v>0</v>
      </c>
      <c r="AC132" s="208">
        <v>0</v>
      </c>
      <c r="AD132" s="208">
        <v>0</v>
      </c>
      <c r="AE132" s="208">
        <v>0</v>
      </c>
      <c r="AF132" s="208">
        <v>0</v>
      </c>
      <c r="AG132" s="208">
        <v>0</v>
      </c>
      <c r="AH132" s="208">
        <v>0</v>
      </c>
      <c r="AI132" s="208">
        <v>0</v>
      </c>
      <c r="AJ132" s="208">
        <v>0</v>
      </c>
      <c r="AK132" s="208">
        <v>0</v>
      </c>
      <c r="AL132" s="208">
        <v>0</v>
      </c>
      <c r="AM132" s="208">
        <v>0</v>
      </c>
      <c r="AN132" s="208">
        <v>0</v>
      </c>
      <c r="AO132" s="214">
        <v>0</v>
      </c>
      <c r="AP132" s="214">
        <v>0</v>
      </c>
      <c r="AQ132" s="268">
        <f t="shared" si="399"/>
        <v>0</v>
      </c>
      <c r="AR132" s="265">
        <f t="shared" ref="AR132:BW132" si="425">IFERROR(IF(AR$25-$C132&lt;0,0,VLOOKUP((ROUNDDOWN((AR$25-$C132)/365+1,0)),$C$8:$E$16,3,0))*$E128*$D$3,0)</f>
        <v>0</v>
      </c>
      <c r="AS132" s="265">
        <f t="shared" si="425"/>
        <v>0</v>
      </c>
      <c r="AT132" s="265">
        <f t="shared" si="425"/>
        <v>0</v>
      </c>
      <c r="AU132" s="265">
        <f t="shared" si="425"/>
        <v>0</v>
      </c>
      <c r="AV132" s="265">
        <f t="shared" si="425"/>
        <v>0</v>
      </c>
      <c r="AW132" s="265">
        <f t="shared" si="425"/>
        <v>0</v>
      </c>
      <c r="AX132" s="265">
        <f t="shared" si="425"/>
        <v>0</v>
      </c>
      <c r="AY132" s="265">
        <f t="shared" si="425"/>
        <v>0</v>
      </c>
      <c r="AZ132" s="265">
        <f t="shared" si="425"/>
        <v>0</v>
      </c>
      <c r="BA132" s="265">
        <f t="shared" si="425"/>
        <v>0</v>
      </c>
      <c r="BB132" s="265">
        <f t="shared" si="425"/>
        <v>0</v>
      </c>
      <c r="BC132" s="265">
        <f t="shared" si="425"/>
        <v>0</v>
      </c>
      <c r="BD132" s="265">
        <f t="shared" si="425"/>
        <v>0</v>
      </c>
      <c r="BE132" s="265">
        <f t="shared" si="425"/>
        <v>0</v>
      </c>
      <c r="BF132" s="265">
        <f t="shared" si="425"/>
        <v>0</v>
      </c>
      <c r="BG132" s="265">
        <f t="shared" si="425"/>
        <v>0</v>
      </c>
      <c r="BH132" s="265">
        <f t="shared" si="425"/>
        <v>0</v>
      </c>
      <c r="BI132" s="265">
        <f t="shared" si="425"/>
        <v>0</v>
      </c>
      <c r="BJ132" s="265">
        <f t="shared" si="425"/>
        <v>0</v>
      </c>
      <c r="BK132" s="265">
        <f t="shared" si="425"/>
        <v>0</v>
      </c>
      <c r="BL132" s="265">
        <f t="shared" si="425"/>
        <v>0</v>
      </c>
      <c r="BM132" s="265">
        <f t="shared" si="425"/>
        <v>22.98267697609656</v>
      </c>
      <c r="BN132" s="265">
        <f t="shared" si="425"/>
        <v>22.98267697609656</v>
      </c>
      <c r="BO132" s="269">
        <f t="shared" si="314"/>
        <v>13.34478017966897</v>
      </c>
      <c r="BP132" s="232">
        <f t="shared" si="425"/>
        <v>22.98267697609656</v>
      </c>
      <c r="BQ132" s="232">
        <f t="shared" si="425"/>
        <v>22.98267697609656</v>
      </c>
      <c r="BR132" s="232">
        <f t="shared" si="425"/>
        <v>22.98267697609656</v>
      </c>
      <c r="BS132" s="232">
        <f t="shared" si="425"/>
        <v>22.98267697609656</v>
      </c>
      <c r="BT132" s="232">
        <f t="shared" si="425"/>
        <v>22.98267697609656</v>
      </c>
      <c r="BU132" s="232">
        <f t="shared" si="425"/>
        <v>22.98267697609656</v>
      </c>
      <c r="BV132" s="232">
        <f t="shared" si="425"/>
        <v>22.98267697609656</v>
      </c>
      <c r="BW132" s="232">
        <f t="shared" si="425"/>
        <v>22.98267697609656</v>
      </c>
      <c r="BX132" s="232">
        <f t="shared" ref="BX132:DA132" si="426">IFERROR(IF(BX$25-$C132&lt;0,0,VLOOKUP((ROUNDDOWN((BX$25-$C132)/365+1,0)),$C$8:$E$16,3,0))*$E128*$D$3,0)</f>
        <v>22.98267697609656</v>
      </c>
      <c r="BY132" s="232">
        <f t="shared" si="426"/>
        <v>24.353530397011777</v>
      </c>
      <c r="BZ132" s="232">
        <f t="shared" si="426"/>
        <v>24.353530397011777</v>
      </c>
      <c r="CA132" s="232">
        <f t="shared" si="426"/>
        <v>24.353530397011777</v>
      </c>
      <c r="CB132" s="232">
        <f t="shared" si="426"/>
        <v>24.353530397011777</v>
      </c>
      <c r="CC132" s="232">
        <f t="shared" si="426"/>
        <v>24.353530397011777</v>
      </c>
      <c r="CD132" s="232">
        <f t="shared" si="426"/>
        <v>24.353530397011777</v>
      </c>
      <c r="CE132" s="232">
        <f t="shared" si="426"/>
        <v>24.353530397011777</v>
      </c>
      <c r="CF132" s="232">
        <f t="shared" si="426"/>
        <v>24.353530397011777</v>
      </c>
      <c r="CG132" s="232">
        <f t="shared" si="426"/>
        <v>24.353530397011777</v>
      </c>
      <c r="CH132" s="232">
        <f t="shared" si="426"/>
        <v>24.353530397011777</v>
      </c>
      <c r="CI132" s="232">
        <f t="shared" si="426"/>
        <v>24.353530397011777</v>
      </c>
      <c r="CJ132" s="232">
        <f t="shared" si="426"/>
        <v>24.353530397011777</v>
      </c>
      <c r="CK132" s="232">
        <f t="shared" si="426"/>
        <v>20.77653652451615</v>
      </c>
      <c r="CL132" s="232">
        <f t="shared" si="426"/>
        <v>20.77653652451615</v>
      </c>
      <c r="CM132" s="232">
        <f t="shared" si="426"/>
        <v>20.77653652451615</v>
      </c>
      <c r="CN132" s="232">
        <f t="shared" si="426"/>
        <v>20.77653652451615</v>
      </c>
      <c r="CO132" s="232">
        <f t="shared" si="426"/>
        <v>20.77653652451615</v>
      </c>
      <c r="CP132" s="232">
        <f t="shared" si="426"/>
        <v>20.77653652451615</v>
      </c>
      <c r="CQ132" s="232">
        <f t="shared" si="426"/>
        <v>20.77653652451615</v>
      </c>
      <c r="CR132" s="232">
        <f t="shared" si="426"/>
        <v>20.77653652451615</v>
      </c>
      <c r="CS132" s="232">
        <f t="shared" si="426"/>
        <v>20.77653652451615</v>
      </c>
      <c r="CT132" s="232">
        <f t="shared" si="426"/>
        <v>20.77653652451615</v>
      </c>
      <c r="CU132" s="232">
        <f t="shared" si="426"/>
        <v>20.77653652451615</v>
      </c>
      <c r="CV132" s="232">
        <f t="shared" si="426"/>
        <v>20.77653652451615</v>
      </c>
      <c r="CW132" s="232">
        <f t="shared" si="426"/>
        <v>14.074586466708411</v>
      </c>
      <c r="CX132" s="232">
        <f t="shared" si="426"/>
        <v>14.074586466708411</v>
      </c>
      <c r="CY132" s="232">
        <f t="shared" si="426"/>
        <v>14.074586466708411</v>
      </c>
      <c r="CZ132" s="232">
        <f t="shared" si="426"/>
        <v>14.074586466708411</v>
      </c>
      <c r="DA132" s="232">
        <f t="shared" si="426"/>
        <v>14.074586466708411</v>
      </c>
      <c r="DD132" s="325">
        <v>0</v>
      </c>
      <c r="DE132" s="151">
        <v>0</v>
      </c>
      <c r="DF132" s="151">
        <v>0</v>
      </c>
      <c r="DG132" s="151">
        <v>0</v>
      </c>
      <c r="DH132" s="151">
        <v>0</v>
      </c>
      <c r="DI132" s="151">
        <v>0</v>
      </c>
      <c r="DJ132" s="151">
        <v>0</v>
      </c>
      <c r="DK132" s="151">
        <v>0</v>
      </c>
      <c r="DL132" s="151">
        <v>0</v>
      </c>
      <c r="DM132" s="151">
        <v>0</v>
      </c>
      <c r="DN132" s="151">
        <v>0</v>
      </c>
      <c r="DO132" s="151">
        <v>0</v>
      </c>
      <c r="DP132" s="151">
        <v>0</v>
      </c>
      <c r="DQ132" s="151">
        <v>0</v>
      </c>
      <c r="DR132" s="151">
        <v>0</v>
      </c>
      <c r="DS132" s="151">
        <v>0</v>
      </c>
      <c r="DT132" s="151">
        <v>0</v>
      </c>
      <c r="DU132" s="151">
        <v>0</v>
      </c>
      <c r="DV132" s="151">
        <v>0</v>
      </c>
      <c r="DW132" s="151">
        <v>0</v>
      </c>
      <c r="DX132" s="151">
        <v>0</v>
      </c>
      <c r="DY132" s="151">
        <v>0</v>
      </c>
      <c r="DZ132" s="151">
        <v>0</v>
      </c>
      <c r="EA132" s="151">
        <v>0</v>
      </c>
      <c r="EB132" s="151">
        <v>0</v>
      </c>
      <c r="EC132" s="151">
        <v>0</v>
      </c>
      <c r="ED132" s="151">
        <v>0</v>
      </c>
      <c r="EE132" s="151">
        <v>0</v>
      </c>
      <c r="EF132" s="151">
        <v>0</v>
      </c>
      <c r="EG132" s="151">
        <v>0</v>
      </c>
      <c r="EH132" s="151">
        <v>0</v>
      </c>
      <c r="EI132" s="151">
        <v>0</v>
      </c>
      <c r="EJ132" s="151">
        <v>0</v>
      </c>
      <c r="EK132" s="151">
        <v>0</v>
      </c>
      <c r="EL132" s="151">
        <v>0</v>
      </c>
      <c r="EM132" s="151">
        <v>0</v>
      </c>
      <c r="EN132" s="326">
        <v>0</v>
      </c>
      <c r="EO132" s="325">
        <f t="shared" si="402"/>
        <v>0</v>
      </c>
      <c r="EP132" s="151">
        <f t="shared" ref="EP132:FU132" si="427">IFERROR(IF(EP$25-$C132&lt;0,0,VLOOKUP((ROUNDDOWN((EP$25-$C132)/365+1,0)),$C$8:$E$16,3,0))*$E128*$D$20,0)</f>
        <v>0</v>
      </c>
      <c r="EQ132" s="151">
        <f t="shared" si="427"/>
        <v>0</v>
      </c>
      <c r="ER132" s="151">
        <f t="shared" si="427"/>
        <v>0</v>
      </c>
      <c r="ES132" s="151">
        <f t="shared" si="427"/>
        <v>0</v>
      </c>
      <c r="ET132" s="151">
        <f t="shared" si="427"/>
        <v>0</v>
      </c>
      <c r="EU132" s="151">
        <f t="shared" si="427"/>
        <v>0</v>
      </c>
      <c r="EV132" s="151">
        <f t="shared" si="427"/>
        <v>0</v>
      </c>
      <c r="EW132" s="151">
        <f t="shared" si="427"/>
        <v>0</v>
      </c>
      <c r="EX132" s="151">
        <f t="shared" si="427"/>
        <v>0</v>
      </c>
      <c r="EY132" s="151">
        <f t="shared" si="427"/>
        <v>0</v>
      </c>
      <c r="EZ132" s="151">
        <f t="shared" si="427"/>
        <v>0</v>
      </c>
      <c r="FA132" s="151">
        <f t="shared" si="427"/>
        <v>0</v>
      </c>
      <c r="FB132" s="151">
        <f t="shared" si="427"/>
        <v>0</v>
      </c>
      <c r="FC132" s="151">
        <f t="shared" si="427"/>
        <v>0</v>
      </c>
      <c r="FD132" s="151">
        <f t="shared" si="427"/>
        <v>0</v>
      </c>
      <c r="FE132" s="151">
        <f t="shared" si="427"/>
        <v>0</v>
      </c>
      <c r="FF132" s="151">
        <f t="shared" si="427"/>
        <v>0</v>
      </c>
      <c r="FG132" s="151">
        <f t="shared" si="427"/>
        <v>0</v>
      </c>
      <c r="FH132" s="151">
        <f t="shared" si="427"/>
        <v>0</v>
      </c>
      <c r="FI132" s="151">
        <f t="shared" si="427"/>
        <v>0</v>
      </c>
      <c r="FJ132" s="151">
        <f t="shared" si="427"/>
        <v>0</v>
      </c>
      <c r="FK132" s="151">
        <f t="shared" si="427"/>
        <v>876.1971582000001</v>
      </c>
      <c r="FL132" s="151">
        <f t="shared" si="427"/>
        <v>876.1971582000001</v>
      </c>
      <c r="FM132" s="210">
        <f t="shared" si="427"/>
        <v>876.1971582000001</v>
      </c>
      <c r="FN132" s="151">
        <f t="shared" si="427"/>
        <v>876.1971582000001</v>
      </c>
      <c r="FO132" s="151">
        <f t="shared" si="427"/>
        <v>876.1971582000001</v>
      </c>
      <c r="FP132" s="151">
        <f t="shared" si="427"/>
        <v>876.1971582000001</v>
      </c>
      <c r="FQ132" s="151">
        <f t="shared" si="427"/>
        <v>876.1971582000001</v>
      </c>
      <c r="FR132" s="151">
        <f t="shared" si="427"/>
        <v>876.1971582000001</v>
      </c>
      <c r="FS132" s="151">
        <f t="shared" si="427"/>
        <v>876.1971582000001</v>
      </c>
      <c r="FT132" s="151">
        <f t="shared" si="427"/>
        <v>876.1971582000001</v>
      </c>
      <c r="FU132" s="151">
        <f t="shared" si="427"/>
        <v>876.1971582000001</v>
      </c>
      <c r="FV132" s="151">
        <f t="shared" ref="FV132:GY132" si="428">IFERROR(IF(FV$25-$C132&lt;0,0,VLOOKUP((ROUNDDOWN((FV$25-$C132)/365+1,0)),$C$8:$E$16,3,0))*$E128*$D$20,0)</f>
        <v>876.1971582000001</v>
      </c>
      <c r="FW132" s="151">
        <f t="shared" si="428"/>
        <v>928.45990691999998</v>
      </c>
      <c r="FX132" s="151">
        <f t="shared" si="428"/>
        <v>928.45990691999998</v>
      </c>
      <c r="FY132" s="151">
        <f t="shared" si="428"/>
        <v>928.45990691999998</v>
      </c>
      <c r="FZ132" s="151">
        <f t="shared" si="428"/>
        <v>928.45990691999998</v>
      </c>
      <c r="GA132" s="151">
        <f t="shared" si="428"/>
        <v>928.45990691999998</v>
      </c>
      <c r="GB132" s="151">
        <f t="shared" si="428"/>
        <v>928.45990691999998</v>
      </c>
      <c r="GC132" s="151">
        <f t="shared" si="428"/>
        <v>928.45990691999998</v>
      </c>
      <c r="GD132" s="151">
        <f t="shared" si="428"/>
        <v>928.45990691999998</v>
      </c>
      <c r="GE132" s="151">
        <f t="shared" si="428"/>
        <v>928.45990691999998</v>
      </c>
      <c r="GF132" s="151">
        <f t="shared" si="428"/>
        <v>928.45990691999998</v>
      </c>
      <c r="GG132" s="151">
        <f t="shared" si="428"/>
        <v>928.45990691999998</v>
      </c>
      <c r="GH132" s="151">
        <f t="shared" si="428"/>
        <v>928.45990691999998</v>
      </c>
      <c r="GI132" s="151">
        <f t="shared" si="428"/>
        <v>792.08972387999995</v>
      </c>
      <c r="GJ132" s="151">
        <f t="shared" si="428"/>
        <v>792.08972387999995</v>
      </c>
      <c r="GK132" s="151">
        <f t="shared" si="428"/>
        <v>792.08972387999995</v>
      </c>
      <c r="GL132" s="307">
        <f t="shared" si="428"/>
        <v>792.08972387999995</v>
      </c>
      <c r="GM132" s="151">
        <f t="shared" si="428"/>
        <v>792.08972387999995</v>
      </c>
      <c r="GN132" s="151">
        <f t="shared" si="428"/>
        <v>792.08972387999995</v>
      </c>
      <c r="GO132" s="151">
        <f t="shared" si="428"/>
        <v>792.08972387999995</v>
      </c>
      <c r="GP132" s="151">
        <f t="shared" si="428"/>
        <v>792.08972387999995</v>
      </c>
      <c r="GQ132" s="151">
        <f t="shared" si="428"/>
        <v>792.08972387999995</v>
      </c>
      <c r="GR132" s="151">
        <f t="shared" si="428"/>
        <v>792.08972387999995</v>
      </c>
      <c r="GS132" s="151">
        <f t="shared" si="428"/>
        <v>792.08972387999995</v>
      </c>
      <c r="GT132" s="151">
        <f t="shared" si="428"/>
        <v>792.08972387999995</v>
      </c>
      <c r="GU132" s="151">
        <f t="shared" si="428"/>
        <v>536.58295236000004</v>
      </c>
      <c r="GV132" s="151">
        <f t="shared" si="428"/>
        <v>536.58295236000004</v>
      </c>
      <c r="GW132" s="151">
        <f t="shared" si="428"/>
        <v>536.58295236000004</v>
      </c>
      <c r="GX132" s="151">
        <f t="shared" si="428"/>
        <v>536.58295236000004</v>
      </c>
      <c r="GY132" s="151">
        <f t="shared" si="428"/>
        <v>536.58295236000004</v>
      </c>
    </row>
    <row r="133" spans="1:207" x14ac:dyDescent="0.25">
      <c r="B133" s="252" t="s">
        <v>52</v>
      </c>
      <c r="C133" s="144">
        <v>44136</v>
      </c>
      <c r="D133" s="203">
        <f t="shared" si="342"/>
        <v>44165</v>
      </c>
      <c r="E133" s="213">
        <f>VLOOKUP(C133,'Sale_Actual&amp;forcast'!$B$4:$D$150,3,0)</f>
        <v>482</v>
      </c>
      <c r="F133" s="208">
        <v>0</v>
      </c>
      <c r="G133" s="208">
        <v>0</v>
      </c>
      <c r="H133" s="208">
        <v>0</v>
      </c>
      <c r="I133" s="208">
        <v>0</v>
      </c>
      <c r="J133" s="208">
        <v>0</v>
      </c>
      <c r="K133" s="208">
        <v>0</v>
      </c>
      <c r="L133" s="208">
        <v>0</v>
      </c>
      <c r="M133" s="208">
        <v>0</v>
      </c>
      <c r="N133" s="208">
        <v>0</v>
      </c>
      <c r="O133" s="208">
        <v>0</v>
      </c>
      <c r="P133" s="208">
        <v>0</v>
      </c>
      <c r="Q133" s="208">
        <v>0</v>
      </c>
      <c r="R133" s="208">
        <v>0</v>
      </c>
      <c r="S133" s="208">
        <v>0</v>
      </c>
      <c r="T133" s="208">
        <v>0</v>
      </c>
      <c r="U133" s="208">
        <v>0</v>
      </c>
      <c r="V133" s="208">
        <v>0</v>
      </c>
      <c r="W133" s="208">
        <v>0</v>
      </c>
      <c r="X133" s="208">
        <v>0</v>
      </c>
      <c r="Y133" s="208">
        <v>0</v>
      </c>
      <c r="Z133" s="208">
        <v>0</v>
      </c>
      <c r="AA133" s="208">
        <v>0</v>
      </c>
      <c r="AB133" s="208">
        <v>0</v>
      </c>
      <c r="AC133" s="208">
        <v>0</v>
      </c>
      <c r="AD133" s="208">
        <v>0</v>
      </c>
      <c r="AE133" s="208">
        <v>0</v>
      </c>
      <c r="AF133" s="208">
        <v>0</v>
      </c>
      <c r="AG133" s="208">
        <v>0</v>
      </c>
      <c r="AH133" s="208">
        <v>0</v>
      </c>
      <c r="AI133" s="208">
        <v>0</v>
      </c>
      <c r="AJ133" s="208">
        <v>0</v>
      </c>
      <c r="AK133" s="208">
        <v>0</v>
      </c>
      <c r="AL133" s="208">
        <v>0</v>
      </c>
      <c r="AM133" s="208">
        <v>0</v>
      </c>
      <c r="AN133" s="208">
        <v>0</v>
      </c>
      <c r="AO133" s="214">
        <v>0</v>
      </c>
      <c r="AP133" s="214">
        <v>0</v>
      </c>
      <c r="AQ133" s="268">
        <f t="shared" si="399"/>
        <v>0</v>
      </c>
      <c r="AR133" s="265">
        <f t="shared" ref="AR133:BW133" si="429">IFERROR(IF(AR$25-$C133&lt;0,0,VLOOKUP((ROUNDDOWN((AR$25-$C133)/365+1,0)),$C$8:$E$16,3,0))*$E129*$D$3,0)</f>
        <v>0</v>
      </c>
      <c r="AS133" s="265">
        <f t="shared" si="429"/>
        <v>0</v>
      </c>
      <c r="AT133" s="265">
        <f t="shared" si="429"/>
        <v>0</v>
      </c>
      <c r="AU133" s="265">
        <f t="shared" si="429"/>
        <v>0</v>
      </c>
      <c r="AV133" s="265">
        <f t="shared" si="429"/>
        <v>0</v>
      </c>
      <c r="AW133" s="265">
        <f t="shared" si="429"/>
        <v>0</v>
      </c>
      <c r="AX133" s="265">
        <f t="shared" si="429"/>
        <v>0</v>
      </c>
      <c r="AY133" s="265">
        <f t="shared" si="429"/>
        <v>0</v>
      </c>
      <c r="AZ133" s="265">
        <f t="shared" si="429"/>
        <v>0</v>
      </c>
      <c r="BA133" s="265">
        <f t="shared" si="429"/>
        <v>0</v>
      </c>
      <c r="BB133" s="265">
        <f t="shared" si="429"/>
        <v>0</v>
      </c>
      <c r="BC133" s="265">
        <f t="shared" si="429"/>
        <v>0</v>
      </c>
      <c r="BD133" s="265">
        <f t="shared" si="429"/>
        <v>0</v>
      </c>
      <c r="BE133" s="265">
        <f t="shared" si="429"/>
        <v>0</v>
      </c>
      <c r="BF133" s="265">
        <f t="shared" si="429"/>
        <v>0</v>
      </c>
      <c r="BG133" s="265">
        <f t="shared" si="429"/>
        <v>0</v>
      </c>
      <c r="BH133" s="265">
        <f t="shared" si="429"/>
        <v>0</v>
      </c>
      <c r="BI133" s="265">
        <f t="shared" si="429"/>
        <v>0</v>
      </c>
      <c r="BJ133" s="265">
        <f t="shared" si="429"/>
        <v>0</v>
      </c>
      <c r="BK133" s="265">
        <f t="shared" si="429"/>
        <v>0</v>
      </c>
      <c r="BL133" s="265">
        <f t="shared" si="429"/>
        <v>0</v>
      </c>
      <c r="BM133" s="265">
        <f t="shared" si="429"/>
        <v>0</v>
      </c>
      <c r="BN133" s="265">
        <f t="shared" si="429"/>
        <v>18.497075803427137</v>
      </c>
      <c r="BO133" s="269">
        <f t="shared" si="314"/>
        <v>10.740237563280273</v>
      </c>
      <c r="BP133" s="232">
        <f t="shared" si="429"/>
        <v>18.497075803427137</v>
      </c>
      <c r="BQ133" s="232">
        <f t="shared" si="429"/>
        <v>18.497075803427137</v>
      </c>
      <c r="BR133" s="232">
        <f t="shared" si="429"/>
        <v>18.497075803427137</v>
      </c>
      <c r="BS133" s="232">
        <f t="shared" si="429"/>
        <v>18.497075803427137</v>
      </c>
      <c r="BT133" s="232">
        <f t="shared" si="429"/>
        <v>18.497075803427137</v>
      </c>
      <c r="BU133" s="232">
        <f t="shared" si="429"/>
        <v>18.497075803427137</v>
      </c>
      <c r="BV133" s="232">
        <f t="shared" si="429"/>
        <v>18.497075803427137</v>
      </c>
      <c r="BW133" s="232">
        <f t="shared" si="429"/>
        <v>18.497075803427137</v>
      </c>
      <c r="BX133" s="232">
        <f t="shared" ref="BX133:DA133" si="430">IFERROR(IF(BX$25-$C133&lt;0,0,VLOOKUP((ROUNDDOWN((BX$25-$C133)/365+1,0)),$C$8:$E$16,3,0))*$E129*$D$3,0)</f>
        <v>18.497075803427137</v>
      </c>
      <c r="BY133" s="232">
        <f t="shared" si="430"/>
        <v>18.497075803427137</v>
      </c>
      <c r="BZ133" s="232">
        <f t="shared" si="430"/>
        <v>19.600375461183667</v>
      </c>
      <c r="CA133" s="232">
        <f t="shared" si="430"/>
        <v>19.600375461183667</v>
      </c>
      <c r="CB133" s="232">
        <f t="shared" si="430"/>
        <v>19.600375461183667</v>
      </c>
      <c r="CC133" s="232">
        <f t="shared" si="430"/>
        <v>19.600375461183667</v>
      </c>
      <c r="CD133" s="232">
        <f t="shared" si="430"/>
        <v>19.600375461183667</v>
      </c>
      <c r="CE133" s="232">
        <f t="shared" si="430"/>
        <v>19.600375461183667</v>
      </c>
      <c r="CF133" s="232">
        <f t="shared" si="430"/>
        <v>19.600375461183667</v>
      </c>
      <c r="CG133" s="232">
        <f t="shared" si="430"/>
        <v>19.600375461183667</v>
      </c>
      <c r="CH133" s="232">
        <f t="shared" si="430"/>
        <v>19.600375461183667</v>
      </c>
      <c r="CI133" s="232">
        <f t="shared" si="430"/>
        <v>19.600375461183667</v>
      </c>
      <c r="CJ133" s="232">
        <f t="shared" si="430"/>
        <v>19.600375461183667</v>
      </c>
      <c r="CK133" s="232">
        <f t="shared" si="430"/>
        <v>19.600375461183667</v>
      </c>
      <c r="CL133" s="232">
        <f t="shared" si="430"/>
        <v>16.721514705460532</v>
      </c>
      <c r="CM133" s="232">
        <f t="shared" si="430"/>
        <v>16.721514705460532</v>
      </c>
      <c r="CN133" s="232">
        <f t="shared" si="430"/>
        <v>16.721514705460532</v>
      </c>
      <c r="CO133" s="232">
        <f t="shared" si="430"/>
        <v>16.721514705460532</v>
      </c>
      <c r="CP133" s="232">
        <f t="shared" si="430"/>
        <v>16.721514705460532</v>
      </c>
      <c r="CQ133" s="232">
        <f t="shared" si="430"/>
        <v>16.721514705460532</v>
      </c>
      <c r="CR133" s="232">
        <f t="shared" si="430"/>
        <v>16.721514705460532</v>
      </c>
      <c r="CS133" s="232">
        <f t="shared" si="430"/>
        <v>16.721514705460532</v>
      </c>
      <c r="CT133" s="232">
        <f t="shared" si="430"/>
        <v>16.721514705460532</v>
      </c>
      <c r="CU133" s="232">
        <f t="shared" si="430"/>
        <v>16.721514705460532</v>
      </c>
      <c r="CV133" s="232">
        <f t="shared" si="430"/>
        <v>16.721514705460532</v>
      </c>
      <c r="CW133" s="232">
        <f t="shared" si="430"/>
        <v>16.721514705460532</v>
      </c>
      <c r="CX133" s="232">
        <f t="shared" si="430"/>
        <v>11.327605267539717</v>
      </c>
      <c r="CY133" s="232">
        <f t="shared" si="430"/>
        <v>11.327605267539717</v>
      </c>
      <c r="CZ133" s="232">
        <f t="shared" si="430"/>
        <v>11.327605267539717</v>
      </c>
      <c r="DA133" s="232">
        <f t="shared" si="430"/>
        <v>11.327605267539717</v>
      </c>
      <c r="DD133" s="325">
        <v>0</v>
      </c>
      <c r="DE133" s="151">
        <v>0</v>
      </c>
      <c r="DF133" s="151">
        <v>0</v>
      </c>
      <c r="DG133" s="151">
        <v>0</v>
      </c>
      <c r="DH133" s="151">
        <v>0</v>
      </c>
      <c r="DI133" s="151">
        <v>0</v>
      </c>
      <c r="DJ133" s="151">
        <v>0</v>
      </c>
      <c r="DK133" s="151">
        <v>0</v>
      </c>
      <c r="DL133" s="151">
        <v>0</v>
      </c>
      <c r="DM133" s="151">
        <v>0</v>
      </c>
      <c r="DN133" s="151">
        <v>0</v>
      </c>
      <c r="DO133" s="151">
        <v>0</v>
      </c>
      <c r="DP133" s="151">
        <v>0</v>
      </c>
      <c r="DQ133" s="151">
        <v>0</v>
      </c>
      <c r="DR133" s="151">
        <v>0</v>
      </c>
      <c r="DS133" s="151">
        <v>0</v>
      </c>
      <c r="DT133" s="151">
        <v>0</v>
      </c>
      <c r="DU133" s="151">
        <v>0</v>
      </c>
      <c r="DV133" s="151">
        <v>0</v>
      </c>
      <c r="DW133" s="151">
        <v>0</v>
      </c>
      <c r="DX133" s="151">
        <v>0</v>
      </c>
      <c r="DY133" s="151">
        <v>0</v>
      </c>
      <c r="DZ133" s="151">
        <v>0</v>
      </c>
      <c r="EA133" s="151">
        <v>0</v>
      </c>
      <c r="EB133" s="151">
        <v>0</v>
      </c>
      <c r="EC133" s="151">
        <v>0</v>
      </c>
      <c r="ED133" s="151">
        <v>0</v>
      </c>
      <c r="EE133" s="151">
        <v>0</v>
      </c>
      <c r="EF133" s="151">
        <v>0</v>
      </c>
      <c r="EG133" s="151">
        <v>0</v>
      </c>
      <c r="EH133" s="151">
        <v>0</v>
      </c>
      <c r="EI133" s="151">
        <v>0</v>
      </c>
      <c r="EJ133" s="151">
        <v>0</v>
      </c>
      <c r="EK133" s="151">
        <v>0</v>
      </c>
      <c r="EL133" s="151">
        <v>0</v>
      </c>
      <c r="EM133" s="151">
        <v>0</v>
      </c>
      <c r="EN133" s="326">
        <v>0</v>
      </c>
      <c r="EO133" s="325">
        <f t="shared" si="402"/>
        <v>0</v>
      </c>
      <c r="EP133" s="151">
        <f t="shared" ref="EP133:FU133" si="431">IFERROR(IF(EP$25-$C133&lt;0,0,VLOOKUP((ROUNDDOWN((EP$25-$C133)/365+1,0)),$C$8:$E$16,3,0))*$E129*$D$20,0)</f>
        <v>0</v>
      </c>
      <c r="EQ133" s="151">
        <f t="shared" si="431"/>
        <v>0</v>
      </c>
      <c r="ER133" s="151">
        <f t="shared" si="431"/>
        <v>0</v>
      </c>
      <c r="ES133" s="151">
        <f t="shared" si="431"/>
        <v>0</v>
      </c>
      <c r="ET133" s="151">
        <f t="shared" si="431"/>
        <v>0</v>
      </c>
      <c r="EU133" s="151">
        <f t="shared" si="431"/>
        <v>0</v>
      </c>
      <c r="EV133" s="151">
        <f t="shared" si="431"/>
        <v>0</v>
      </c>
      <c r="EW133" s="151">
        <f t="shared" si="431"/>
        <v>0</v>
      </c>
      <c r="EX133" s="151">
        <f t="shared" si="431"/>
        <v>0</v>
      </c>
      <c r="EY133" s="151">
        <f t="shared" si="431"/>
        <v>0</v>
      </c>
      <c r="EZ133" s="151">
        <f t="shared" si="431"/>
        <v>0</v>
      </c>
      <c r="FA133" s="151">
        <f t="shared" si="431"/>
        <v>0</v>
      </c>
      <c r="FB133" s="151">
        <f t="shared" si="431"/>
        <v>0</v>
      </c>
      <c r="FC133" s="151">
        <f t="shared" si="431"/>
        <v>0</v>
      </c>
      <c r="FD133" s="151">
        <f t="shared" si="431"/>
        <v>0</v>
      </c>
      <c r="FE133" s="151">
        <f t="shared" si="431"/>
        <v>0</v>
      </c>
      <c r="FF133" s="151">
        <f t="shared" si="431"/>
        <v>0</v>
      </c>
      <c r="FG133" s="151">
        <f t="shared" si="431"/>
        <v>0</v>
      </c>
      <c r="FH133" s="151">
        <f t="shared" si="431"/>
        <v>0</v>
      </c>
      <c r="FI133" s="151">
        <f t="shared" si="431"/>
        <v>0</v>
      </c>
      <c r="FJ133" s="151">
        <f t="shared" si="431"/>
        <v>0</v>
      </c>
      <c r="FK133" s="151">
        <f t="shared" si="431"/>
        <v>0</v>
      </c>
      <c r="FL133" s="151">
        <f t="shared" si="431"/>
        <v>705.18700980000006</v>
      </c>
      <c r="FM133" s="210">
        <f t="shared" si="431"/>
        <v>705.18700980000006</v>
      </c>
      <c r="FN133" s="151">
        <f t="shared" si="431"/>
        <v>705.18700980000006</v>
      </c>
      <c r="FO133" s="151">
        <f t="shared" si="431"/>
        <v>705.18700980000006</v>
      </c>
      <c r="FP133" s="151">
        <f t="shared" si="431"/>
        <v>705.18700980000006</v>
      </c>
      <c r="FQ133" s="151">
        <f t="shared" si="431"/>
        <v>705.18700980000006</v>
      </c>
      <c r="FR133" s="151">
        <f t="shared" si="431"/>
        <v>705.18700980000006</v>
      </c>
      <c r="FS133" s="151">
        <f t="shared" si="431"/>
        <v>705.18700980000006</v>
      </c>
      <c r="FT133" s="151">
        <f t="shared" si="431"/>
        <v>705.18700980000006</v>
      </c>
      <c r="FU133" s="151">
        <f t="shared" si="431"/>
        <v>705.18700980000006</v>
      </c>
      <c r="FV133" s="151">
        <f t="shared" ref="FV133:GY133" si="432">IFERROR(IF(FV$25-$C133&lt;0,0,VLOOKUP((ROUNDDOWN((FV$25-$C133)/365+1,0)),$C$8:$E$16,3,0))*$E129*$D$20,0)</f>
        <v>705.18700980000006</v>
      </c>
      <c r="FW133" s="151">
        <f t="shared" si="432"/>
        <v>705.18700980000006</v>
      </c>
      <c r="FX133" s="151">
        <f t="shared" si="432"/>
        <v>747.24947387999998</v>
      </c>
      <c r="FY133" s="151">
        <f t="shared" si="432"/>
        <v>747.24947387999998</v>
      </c>
      <c r="FZ133" s="151">
        <f t="shared" si="432"/>
        <v>747.24947387999998</v>
      </c>
      <c r="GA133" s="151">
        <f t="shared" si="432"/>
        <v>747.24947387999998</v>
      </c>
      <c r="GB133" s="151">
        <f t="shared" si="432"/>
        <v>747.24947387999998</v>
      </c>
      <c r="GC133" s="151">
        <f t="shared" si="432"/>
        <v>747.24947387999998</v>
      </c>
      <c r="GD133" s="151">
        <f t="shared" si="432"/>
        <v>747.24947387999998</v>
      </c>
      <c r="GE133" s="151">
        <f t="shared" si="432"/>
        <v>747.24947387999998</v>
      </c>
      <c r="GF133" s="151">
        <f t="shared" si="432"/>
        <v>747.24947387999998</v>
      </c>
      <c r="GG133" s="151">
        <f t="shared" si="432"/>
        <v>747.24947387999998</v>
      </c>
      <c r="GH133" s="151">
        <f t="shared" si="432"/>
        <v>747.24947387999998</v>
      </c>
      <c r="GI133" s="151">
        <f t="shared" si="432"/>
        <v>747.24947387999998</v>
      </c>
      <c r="GJ133" s="151">
        <f t="shared" si="432"/>
        <v>637.49508731999993</v>
      </c>
      <c r="GK133" s="151">
        <f t="shared" si="432"/>
        <v>637.49508731999993</v>
      </c>
      <c r="GL133" s="307">
        <f t="shared" si="432"/>
        <v>637.49508731999993</v>
      </c>
      <c r="GM133" s="151">
        <f t="shared" si="432"/>
        <v>637.49508731999993</v>
      </c>
      <c r="GN133" s="151">
        <f t="shared" si="432"/>
        <v>637.49508731999993</v>
      </c>
      <c r="GO133" s="151">
        <f t="shared" si="432"/>
        <v>637.49508731999993</v>
      </c>
      <c r="GP133" s="151">
        <f t="shared" si="432"/>
        <v>637.49508731999993</v>
      </c>
      <c r="GQ133" s="151">
        <f t="shared" si="432"/>
        <v>637.49508731999993</v>
      </c>
      <c r="GR133" s="151">
        <f t="shared" si="432"/>
        <v>637.49508731999993</v>
      </c>
      <c r="GS133" s="151">
        <f t="shared" si="432"/>
        <v>637.49508731999993</v>
      </c>
      <c r="GT133" s="151">
        <f t="shared" si="432"/>
        <v>637.49508731999993</v>
      </c>
      <c r="GU133" s="151">
        <f t="shared" si="432"/>
        <v>637.49508731999993</v>
      </c>
      <c r="GV133" s="151">
        <f t="shared" si="432"/>
        <v>431.85637403999999</v>
      </c>
      <c r="GW133" s="151">
        <f t="shared" si="432"/>
        <v>431.85637403999999</v>
      </c>
      <c r="GX133" s="151">
        <f t="shared" si="432"/>
        <v>431.85637403999999</v>
      </c>
      <c r="GY133" s="151">
        <f t="shared" si="432"/>
        <v>431.85637403999999</v>
      </c>
    </row>
    <row r="134" spans="1:207" s="54" customFormat="1" ht="15.75" thickBot="1" x14ac:dyDescent="0.3">
      <c r="A134" s="274">
        <v>44166</v>
      </c>
      <c r="B134" s="275">
        <f>A134+17</f>
        <v>44183</v>
      </c>
      <c r="C134" s="253">
        <v>44166</v>
      </c>
      <c r="D134" s="254">
        <v>44183</v>
      </c>
      <c r="E134" s="255">
        <f>VLOOKUP(C134,'Sale_Actual&amp;forcast'!$B$4:$D$150,3,0)</f>
        <v>372</v>
      </c>
      <c r="F134" s="151">
        <v>0</v>
      </c>
      <c r="G134" s="151">
        <v>0</v>
      </c>
      <c r="H134" s="151">
        <v>0</v>
      </c>
      <c r="I134" s="151">
        <v>0</v>
      </c>
      <c r="J134" s="151">
        <v>0</v>
      </c>
      <c r="K134" s="151">
        <v>0</v>
      </c>
      <c r="L134" s="151">
        <v>0</v>
      </c>
      <c r="M134" s="151">
        <v>0</v>
      </c>
      <c r="N134" s="151">
        <v>0</v>
      </c>
      <c r="O134" s="151">
        <v>0</v>
      </c>
      <c r="P134" s="151">
        <v>0</v>
      </c>
      <c r="Q134" s="151">
        <v>0</v>
      </c>
      <c r="R134" s="151">
        <v>0</v>
      </c>
      <c r="S134" s="151">
        <v>0</v>
      </c>
      <c r="T134" s="151">
        <v>0</v>
      </c>
      <c r="U134" s="151">
        <v>0</v>
      </c>
      <c r="V134" s="151">
        <v>0</v>
      </c>
      <c r="W134" s="151">
        <v>0</v>
      </c>
      <c r="X134" s="151">
        <v>0</v>
      </c>
      <c r="Y134" s="151">
        <v>0</v>
      </c>
      <c r="Z134" s="151">
        <v>0</v>
      </c>
      <c r="AA134" s="151">
        <v>0</v>
      </c>
      <c r="AB134" s="151">
        <v>0</v>
      </c>
      <c r="AC134" s="151">
        <v>0</v>
      </c>
      <c r="AD134" s="151">
        <v>0</v>
      </c>
      <c r="AE134" s="151">
        <v>0</v>
      </c>
      <c r="AF134" s="151">
        <v>0</v>
      </c>
      <c r="AG134" s="151">
        <v>0</v>
      </c>
      <c r="AH134" s="151">
        <v>0</v>
      </c>
      <c r="AI134" s="151">
        <v>0</v>
      </c>
      <c r="AJ134" s="151">
        <v>0</v>
      </c>
      <c r="AK134" s="151">
        <v>0</v>
      </c>
      <c r="AL134" s="151">
        <v>0</v>
      </c>
      <c r="AM134" s="151">
        <v>0</v>
      </c>
      <c r="AN134" s="151">
        <v>0</v>
      </c>
      <c r="AO134" s="210">
        <v>0</v>
      </c>
      <c r="AP134" s="210">
        <v>0</v>
      </c>
      <c r="AQ134" s="271">
        <f t="shared" si="399"/>
        <v>0</v>
      </c>
      <c r="AR134" s="272">
        <f t="shared" ref="AR134:BW134" si="433">IFERROR(IF(AR$25-$C134&lt;0,0,VLOOKUP((ROUNDDOWN((AR$25-$C134)/365+1,0)),$C$8:$E$16,3,0))*$E130*$D$3,0)</f>
        <v>0</v>
      </c>
      <c r="AS134" s="272">
        <f t="shared" si="433"/>
        <v>0</v>
      </c>
      <c r="AT134" s="272">
        <f t="shared" si="433"/>
        <v>0</v>
      </c>
      <c r="AU134" s="272">
        <f t="shared" si="433"/>
        <v>0</v>
      </c>
      <c r="AV134" s="272">
        <f t="shared" si="433"/>
        <v>0</v>
      </c>
      <c r="AW134" s="272">
        <f t="shared" si="433"/>
        <v>0</v>
      </c>
      <c r="AX134" s="272">
        <f t="shared" si="433"/>
        <v>0</v>
      </c>
      <c r="AY134" s="272">
        <f t="shared" si="433"/>
        <v>0</v>
      </c>
      <c r="AZ134" s="272">
        <f t="shared" si="433"/>
        <v>0</v>
      </c>
      <c r="BA134" s="272">
        <f t="shared" si="433"/>
        <v>0</v>
      </c>
      <c r="BB134" s="272">
        <f t="shared" si="433"/>
        <v>0</v>
      </c>
      <c r="BC134" s="272">
        <f t="shared" si="433"/>
        <v>0</v>
      </c>
      <c r="BD134" s="272">
        <f t="shared" si="433"/>
        <v>0</v>
      </c>
      <c r="BE134" s="272">
        <f t="shared" si="433"/>
        <v>0</v>
      </c>
      <c r="BF134" s="272">
        <f t="shared" si="433"/>
        <v>0</v>
      </c>
      <c r="BG134" s="272">
        <f t="shared" si="433"/>
        <v>0</v>
      </c>
      <c r="BH134" s="272">
        <f t="shared" si="433"/>
        <v>0</v>
      </c>
      <c r="BI134" s="272">
        <f t="shared" si="433"/>
        <v>0</v>
      </c>
      <c r="BJ134" s="272">
        <f t="shared" si="433"/>
        <v>0</v>
      </c>
      <c r="BK134" s="272">
        <f t="shared" si="433"/>
        <v>0</v>
      </c>
      <c r="BL134" s="272">
        <f t="shared" si="433"/>
        <v>0</v>
      </c>
      <c r="BM134" s="272">
        <f t="shared" si="433"/>
        <v>0</v>
      </c>
      <c r="BN134" s="272">
        <f t="shared" si="433"/>
        <v>0</v>
      </c>
      <c r="BO134" s="534">
        <f t="shared" si="314"/>
        <v>12.742654736095238</v>
      </c>
      <c r="BP134" s="256">
        <f t="shared" si="433"/>
        <v>21.945683156608464</v>
      </c>
      <c r="BQ134" s="256">
        <f t="shared" si="433"/>
        <v>21.945683156608464</v>
      </c>
      <c r="BR134" s="256">
        <f t="shared" si="433"/>
        <v>21.945683156608464</v>
      </c>
      <c r="BS134" s="256">
        <f t="shared" si="433"/>
        <v>21.945683156608464</v>
      </c>
      <c r="BT134" s="256">
        <f t="shared" si="433"/>
        <v>21.945683156608464</v>
      </c>
      <c r="BU134" s="256">
        <f t="shared" si="433"/>
        <v>21.945683156608464</v>
      </c>
      <c r="BV134" s="256">
        <f t="shared" si="433"/>
        <v>21.945683156608464</v>
      </c>
      <c r="BW134" s="256">
        <f t="shared" si="433"/>
        <v>21.945683156608464</v>
      </c>
      <c r="BX134" s="256">
        <f t="shared" ref="BX134:DA134" si="434">IFERROR(IF(BX$25-$C134&lt;0,0,VLOOKUP((ROUNDDOWN((BX$25-$C134)/365+1,0)),$C$8:$E$16,3,0))*$E130*$D$3,0)</f>
        <v>21.945683156608464</v>
      </c>
      <c r="BY134" s="256">
        <f t="shared" si="434"/>
        <v>21.945683156608464</v>
      </c>
      <c r="BZ134" s="256">
        <f t="shared" si="434"/>
        <v>21.945683156608464</v>
      </c>
      <c r="CA134" s="256">
        <f t="shared" si="434"/>
        <v>23.254682750556892</v>
      </c>
      <c r="CB134" s="256">
        <f t="shared" si="434"/>
        <v>23.254682750556892</v>
      </c>
      <c r="CC134" s="256">
        <f t="shared" si="434"/>
        <v>23.254682750556892</v>
      </c>
      <c r="CD134" s="256">
        <f t="shared" si="434"/>
        <v>23.254682750556892</v>
      </c>
      <c r="CE134" s="256">
        <f t="shared" si="434"/>
        <v>23.254682750556892</v>
      </c>
      <c r="CF134" s="256">
        <f t="shared" si="434"/>
        <v>23.254682750556892</v>
      </c>
      <c r="CG134" s="256">
        <f t="shared" si="434"/>
        <v>23.254682750556892</v>
      </c>
      <c r="CH134" s="256">
        <f t="shared" si="434"/>
        <v>23.254682750556892</v>
      </c>
      <c r="CI134" s="256">
        <f t="shared" si="434"/>
        <v>23.254682750556892</v>
      </c>
      <c r="CJ134" s="256">
        <f t="shared" si="434"/>
        <v>23.254682750556892</v>
      </c>
      <c r="CK134" s="256">
        <f t="shared" si="434"/>
        <v>23.254682750556892</v>
      </c>
      <c r="CL134" s="256">
        <f t="shared" si="434"/>
        <v>23.254682750556892</v>
      </c>
      <c r="CM134" s="256">
        <f t="shared" si="434"/>
        <v>19.839085243766736</v>
      </c>
      <c r="CN134" s="256">
        <f t="shared" si="434"/>
        <v>19.839085243766736</v>
      </c>
      <c r="CO134" s="256">
        <f t="shared" si="434"/>
        <v>19.839085243766736</v>
      </c>
      <c r="CP134" s="256">
        <f t="shared" si="434"/>
        <v>19.839085243766736</v>
      </c>
      <c r="CQ134" s="256">
        <f t="shared" si="434"/>
        <v>19.839085243766736</v>
      </c>
      <c r="CR134" s="256">
        <f t="shared" si="434"/>
        <v>19.839085243766736</v>
      </c>
      <c r="CS134" s="256">
        <f t="shared" si="434"/>
        <v>19.839085243766736</v>
      </c>
      <c r="CT134" s="256">
        <f t="shared" si="434"/>
        <v>19.839085243766736</v>
      </c>
      <c r="CU134" s="256">
        <f t="shared" si="434"/>
        <v>19.839085243766736</v>
      </c>
      <c r="CV134" s="256">
        <f t="shared" si="434"/>
        <v>19.839085243766736</v>
      </c>
      <c r="CW134" s="256">
        <f t="shared" si="434"/>
        <v>19.839085243766736</v>
      </c>
      <c r="CX134" s="256">
        <f t="shared" si="434"/>
        <v>19.839085243766736</v>
      </c>
      <c r="CY134" s="256">
        <f t="shared" si="434"/>
        <v>13.439531673352207</v>
      </c>
      <c r="CZ134" s="256">
        <f t="shared" si="434"/>
        <v>13.439531673352207</v>
      </c>
      <c r="DA134" s="256">
        <f t="shared" si="434"/>
        <v>13.439531673352207</v>
      </c>
      <c r="DB134" s="257"/>
      <c r="DC134" s="298"/>
      <c r="DD134" s="329">
        <v>0</v>
      </c>
      <c r="DE134" s="151">
        <v>0</v>
      </c>
      <c r="DF134" s="151">
        <v>0</v>
      </c>
      <c r="DG134" s="151">
        <v>0</v>
      </c>
      <c r="DH134" s="151">
        <v>0</v>
      </c>
      <c r="DI134" s="151">
        <v>0</v>
      </c>
      <c r="DJ134" s="151">
        <v>0</v>
      </c>
      <c r="DK134" s="151">
        <v>0</v>
      </c>
      <c r="DL134" s="151">
        <v>0</v>
      </c>
      <c r="DM134" s="151">
        <v>0</v>
      </c>
      <c r="DN134" s="151">
        <v>0</v>
      </c>
      <c r="DO134" s="151">
        <v>0</v>
      </c>
      <c r="DP134" s="151">
        <v>0</v>
      </c>
      <c r="DQ134" s="151">
        <v>0</v>
      </c>
      <c r="DR134" s="151">
        <v>0</v>
      </c>
      <c r="DS134" s="151">
        <v>0</v>
      </c>
      <c r="DT134" s="151">
        <v>0</v>
      </c>
      <c r="DU134" s="151">
        <v>0</v>
      </c>
      <c r="DV134" s="151">
        <v>0</v>
      </c>
      <c r="DW134" s="151">
        <v>0</v>
      </c>
      <c r="DX134" s="151">
        <v>0</v>
      </c>
      <c r="DY134" s="151">
        <v>0</v>
      </c>
      <c r="DZ134" s="151">
        <v>0</v>
      </c>
      <c r="EA134" s="151">
        <v>0</v>
      </c>
      <c r="EB134" s="151">
        <v>0</v>
      </c>
      <c r="EC134" s="151">
        <v>0</v>
      </c>
      <c r="ED134" s="151">
        <v>0</v>
      </c>
      <c r="EE134" s="151">
        <v>0</v>
      </c>
      <c r="EF134" s="151">
        <v>0</v>
      </c>
      <c r="EG134" s="151">
        <v>0</v>
      </c>
      <c r="EH134" s="151">
        <v>0</v>
      </c>
      <c r="EI134" s="151">
        <v>0</v>
      </c>
      <c r="EJ134" s="151">
        <v>0</v>
      </c>
      <c r="EK134" s="151">
        <v>0</v>
      </c>
      <c r="EL134" s="151">
        <v>0</v>
      </c>
      <c r="EM134" s="151">
        <v>0</v>
      </c>
      <c r="EN134" s="328">
        <v>0</v>
      </c>
      <c r="EO134" s="329">
        <f t="shared" si="402"/>
        <v>0</v>
      </c>
      <c r="EP134" s="151">
        <f t="shared" ref="EP134:FU134" si="435">IFERROR(IF(EP$25-$C134&lt;0,0,VLOOKUP((ROUNDDOWN((EP$25-$C134)/365+1,0)),$C$8:$E$16,3,0))*$E130*$D$20,0)</f>
        <v>0</v>
      </c>
      <c r="EQ134" s="151">
        <f t="shared" si="435"/>
        <v>0</v>
      </c>
      <c r="ER134" s="151">
        <f t="shared" si="435"/>
        <v>0</v>
      </c>
      <c r="ES134" s="151">
        <f t="shared" si="435"/>
        <v>0</v>
      </c>
      <c r="ET134" s="151">
        <f t="shared" si="435"/>
        <v>0</v>
      </c>
      <c r="EU134" s="151">
        <f t="shared" si="435"/>
        <v>0</v>
      </c>
      <c r="EV134" s="151">
        <f t="shared" si="435"/>
        <v>0</v>
      </c>
      <c r="EW134" s="151">
        <f t="shared" si="435"/>
        <v>0</v>
      </c>
      <c r="EX134" s="151">
        <f t="shared" si="435"/>
        <v>0</v>
      </c>
      <c r="EY134" s="151">
        <f t="shared" si="435"/>
        <v>0</v>
      </c>
      <c r="EZ134" s="151">
        <f t="shared" si="435"/>
        <v>0</v>
      </c>
      <c r="FA134" s="151">
        <f t="shared" si="435"/>
        <v>0</v>
      </c>
      <c r="FB134" s="151">
        <f t="shared" si="435"/>
        <v>0</v>
      </c>
      <c r="FC134" s="151">
        <f t="shared" si="435"/>
        <v>0</v>
      </c>
      <c r="FD134" s="151">
        <f t="shared" si="435"/>
        <v>0</v>
      </c>
      <c r="FE134" s="151">
        <f t="shared" si="435"/>
        <v>0</v>
      </c>
      <c r="FF134" s="151">
        <f t="shared" si="435"/>
        <v>0</v>
      </c>
      <c r="FG134" s="151">
        <f t="shared" si="435"/>
        <v>0</v>
      </c>
      <c r="FH134" s="151">
        <f t="shared" si="435"/>
        <v>0</v>
      </c>
      <c r="FI134" s="151">
        <f t="shared" si="435"/>
        <v>0</v>
      </c>
      <c r="FJ134" s="151">
        <f t="shared" si="435"/>
        <v>0</v>
      </c>
      <c r="FK134" s="151">
        <f t="shared" si="435"/>
        <v>0</v>
      </c>
      <c r="FL134" s="151">
        <f t="shared" si="435"/>
        <v>0</v>
      </c>
      <c r="FM134" s="210">
        <f t="shared" si="435"/>
        <v>836.662554</v>
      </c>
      <c r="FN134" s="151">
        <f t="shared" si="435"/>
        <v>836.662554</v>
      </c>
      <c r="FO134" s="151">
        <f t="shared" si="435"/>
        <v>836.662554</v>
      </c>
      <c r="FP134" s="151">
        <f t="shared" si="435"/>
        <v>836.662554</v>
      </c>
      <c r="FQ134" s="151">
        <f t="shared" si="435"/>
        <v>836.662554</v>
      </c>
      <c r="FR134" s="151">
        <f t="shared" si="435"/>
        <v>836.662554</v>
      </c>
      <c r="FS134" s="151">
        <f t="shared" si="435"/>
        <v>836.662554</v>
      </c>
      <c r="FT134" s="151">
        <f t="shared" si="435"/>
        <v>836.662554</v>
      </c>
      <c r="FU134" s="151">
        <f t="shared" si="435"/>
        <v>836.662554</v>
      </c>
      <c r="FV134" s="151">
        <f t="shared" ref="FV134:GY134" si="436">IFERROR(IF(FV$25-$C134&lt;0,0,VLOOKUP((ROUNDDOWN((FV$25-$C134)/365+1,0)),$C$8:$E$16,3,0))*$E130*$D$20,0)</f>
        <v>836.662554</v>
      </c>
      <c r="FW134" s="151">
        <f t="shared" si="436"/>
        <v>836.662554</v>
      </c>
      <c r="FX134" s="151">
        <f t="shared" si="436"/>
        <v>836.662554</v>
      </c>
      <c r="FY134" s="151">
        <f t="shared" si="436"/>
        <v>886.5671724</v>
      </c>
      <c r="FZ134" s="151">
        <f t="shared" si="436"/>
        <v>886.5671724</v>
      </c>
      <c r="GA134" s="151">
        <f t="shared" si="436"/>
        <v>886.5671724</v>
      </c>
      <c r="GB134" s="151">
        <f t="shared" si="436"/>
        <v>886.5671724</v>
      </c>
      <c r="GC134" s="151">
        <f t="shared" si="436"/>
        <v>886.5671724</v>
      </c>
      <c r="GD134" s="151">
        <f t="shared" si="436"/>
        <v>886.5671724</v>
      </c>
      <c r="GE134" s="151">
        <f t="shared" si="436"/>
        <v>886.5671724</v>
      </c>
      <c r="GF134" s="151">
        <f t="shared" si="436"/>
        <v>886.5671724</v>
      </c>
      <c r="GG134" s="151">
        <f t="shared" si="436"/>
        <v>886.5671724</v>
      </c>
      <c r="GH134" s="151">
        <f t="shared" si="436"/>
        <v>886.5671724</v>
      </c>
      <c r="GI134" s="151">
        <f t="shared" si="436"/>
        <v>886.5671724</v>
      </c>
      <c r="GJ134" s="151">
        <f t="shared" si="436"/>
        <v>886.5671724</v>
      </c>
      <c r="GK134" s="151">
        <f t="shared" si="436"/>
        <v>756.35010360000001</v>
      </c>
      <c r="GL134" s="307">
        <f t="shared" si="436"/>
        <v>756.35010360000001</v>
      </c>
      <c r="GM134" s="151">
        <f t="shared" si="436"/>
        <v>756.35010360000001</v>
      </c>
      <c r="GN134" s="151">
        <f t="shared" si="436"/>
        <v>756.35010360000001</v>
      </c>
      <c r="GO134" s="151">
        <f t="shared" si="436"/>
        <v>756.35010360000001</v>
      </c>
      <c r="GP134" s="151">
        <f t="shared" si="436"/>
        <v>756.35010360000001</v>
      </c>
      <c r="GQ134" s="151">
        <f t="shared" si="436"/>
        <v>756.35010360000001</v>
      </c>
      <c r="GR134" s="151">
        <f t="shared" si="436"/>
        <v>756.35010360000001</v>
      </c>
      <c r="GS134" s="151">
        <f t="shared" si="436"/>
        <v>756.35010360000001</v>
      </c>
      <c r="GT134" s="151">
        <f t="shared" si="436"/>
        <v>756.35010360000001</v>
      </c>
      <c r="GU134" s="151">
        <f t="shared" si="436"/>
        <v>756.35010360000001</v>
      </c>
      <c r="GV134" s="151">
        <f t="shared" si="436"/>
        <v>756.35010360000001</v>
      </c>
      <c r="GW134" s="151">
        <f t="shared" si="436"/>
        <v>512.37196919999997</v>
      </c>
      <c r="GX134" s="151">
        <f t="shared" si="436"/>
        <v>512.37196919999997</v>
      </c>
      <c r="GY134" s="151">
        <f t="shared" si="436"/>
        <v>512.37196919999997</v>
      </c>
    </row>
    <row r="135" spans="1:207" x14ac:dyDescent="0.25">
      <c r="A135" s="274">
        <f>A134+18</f>
        <v>44184</v>
      </c>
      <c r="B135" s="276">
        <f>C135-1</f>
        <v>44196</v>
      </c>
      <c r="C135" s="144">
        <v>44197</v>
      </c>
      <c r="D135" s="203">
        <f t="shared" si="342"/>
        <v>44227</v>
      </c>
      <c r="E135" s="213">
        <f>VLOOKUP(C135,'Sale_Actual&amp;forcast'!$B$4:$D$150,3,0)</f>
        <v>1250</v>
      </c>
      <c r="F135" s="208">
        <v>0</v>
      </c>
      <c r="G135" s="208">
        <v>0</v>
      </c>
      <c r="H135" s="208">
        <v>0</v>
      </c>
      <c r="I135" s="208">
        <v>0</v>
      </c>
      <c r="J135" s="208">
        <v>0</v>
      </c>
      <c r="K135" s="208">
        <v>0</v>
      </c>
      <c r="L135" s="208">
        <v>0</v>
      </c>
      <c r="M135" s="208">
        <v>0</v>
      </c>
      <c r="N135" s="208">
        <v>0</v>
      </c>
      <c r="O135" s="208">
        <v>0</v>
      </c>
      <c r="P135" s="208">
        <v>0</v>
      </c>
      <c r="Q135" s="208">
        <v>0</v>
      </c>
      <c r="R135" s="208">
        <v>0</v>
      </c>
      <c r="S135" s="208">
        <v>0</v>
      </c>
      <c r="T135" s="208">
        <v>0</v>
      </c>
      <c r="U135" s="208">
        <v>0</v>
      </c>
      <c r="V135" s="208">
        <v>0</v>
      </c>
      <c r="W135" s="208">
        <v>0</v>
      </c>
      <c r="X135" s="208">
        <v>0</v>
      </c>
      <c r="Y135" s="208">
        <v>0</v>
      </c>
      <c r="Z135" s="208">
        <v>0</v>
      </c>
      <c r="AA135" s="208">
        <v>0</v>
      </c>
      <c r="AB135" s="208">
        <v>0</v>
      </c>
      <c r="AC135" s="208">
        <v>0</v>
      </c>
      <c r="AD135" s="208">
        <v>0</v>
      </c>
      <c r="AE135" s="208">
        <v>0</v>
      </c>
      <c r="AF135" s="208">
        <v>0</v>
      </c>
      <c r="AG135" s="208">
        <v>0</v>
      </c>
      <c r="AH135" s="208">
        <v>0</v>
      </c>
      <c r="AI135" s="208">
        <v>0</v>
      </c>
      <c r="AJ135" s="208">
        <v>0</v>
      </c>
      <c r="AK135" s="208">
        <v>0</v>
      </c>
      <c r="AL135" s="208">
        <v>0</v>
      </c>
      <c r="AM135" s="208">
        <v>0</v>
      </c>
      <c r="AN135" s="208">
        <v>0</v>
      </c>
      <c r="AO135" s="214">
        <v>0</v>
      </c>
      <c r="AP135" s="208">
        <v>0</v>
      </c>
      <c r="AQ135" s="232">
        <f t="shared" si="399"/>
        <v>0</v>
      </c>
      <c r="AR135" s="232">
        <f t="shared" ref="AR135:BW135" si="437">IFERROR(IF(AR$25-$C135&lt;0,0,VLOOKUP((ROUNDDOWN((AR$25-$C135)/365+1,0)),$C$8:$E$16,3,0))*$E131*$D$3,0)</f>
        <v>0</v>
      </c>
      <c r="AS135" s="232">
        <f t="shared" si="437"/>
        <v>0</v>
      </c>
      <c r="AT135" s="232">
        <f t="shared" si="437"/>
        <v>0</v>
      </c>
      <c r="AU135" s="232">
        <f t="shared" si="437"/>
        <v>0</v>
      </c>
      <c r="AV135" s="232">
        <f t="shared" si="437"/>
        <v>0</v>
      </c>
      <c r="AW135" s="232">
        <f t="shared" si="437"/>
        <v>0</v>
      </c>
      <c r="AX135" s="232">
        <f t="shared" si="437"/>
        <v>0</v>
      </c>
      <c r="AY135" s="232">
        <f t="shared" si="437"/>
        <v>0</v>
      </c>
      <c r="AZ135" s="232">
        <f t="shared" si="437"/>
        <v>0</v>
      </c>
      <c r="BA135" s="232">
        <f t="shared" si="437"/>
        <v>0</v>
      </c>
      <c r="BB135" s="232">
        <f t="shared" si="437"/>
        <v>0</v>
      </c>
      <c r="BC135" s="232">
        <f t="shared" si="437"/>
        <v>0</v>
      </c>
      <c r="BD135" s="232">
        <f t="shared" si="437"/>
        <v>0</v>
      </c>
      <c r="BE135" s="232">
        <f t="shared" si="437"/>
        <v>0</v>
      </c>
      <c r="BF135" s="232">
        <f t="shared" si="437"/>
        <v>0</v>
      </c>
      <c r="BG135" s="232">
        <f t="shared" si="437"/>
        <v>0</v>
      </c>
      <c r="BH135" s="232">
        <f t="shared" si="437"/>
        <v>0</v>
      </c>
      <c r="BI135" s="232">
        <f t="shared" si="437"/>
        <v>0</v>
      </c>
      <c r="BJ135" s="232">
        <f t="shared" si="437"/>
        <v>0</v>
      </c>
      <c r="BK135" s="232">
        <f t="shared" si="437"/>
        <v>0</v>
      </c>
      <c r="BL135" s="232">
        <f t="shared" si="437"/>
        <v>0</v>
      </c>
      <c r="BM135" s="232">
        <f t="shared" si="437"/>
        <v>0</v>
      </c>
      <c r="BN135" s="232">
        <f t="shared" si="437"/>
        <v>0</v>
      </c>
      <c r="BO135" s="269">
        <f t="shared" si="314"/>
        <v>0</v>
      </c>
      <c r="BP135" s="232">
        <f t="shared" si="437"/>
        <v>6.6078210823194725</v>
      </c>
      <c r="BQ135" s="232">
        <f t="shared" si="437"/>
        <v>6.6078210823194725</v>
      </c>
      <c r="BR135" s="232">
        <f t="shared" si="437"/>
        <v>6.6078210823194725</v>
      </c>
      <c r="BS135" s="232">
        <f t="shared" si="437"/>
        <v>6.6078210823194725</v>
      </c>
      <c r="BT135" s="232">
        <f t="shared" si="437"/>
        <v>6.6078210823194725</v>
      </c>
      <c r="BU135" s="232">
        <f t="shared" si="437"/>
        <v>6.6078210823194725</v>
      </c>
      <c r="BV135" s="232">
        <f t="shared" si="437"/>
        <v>6.6078210823194725</v>
      </c>
      <c r="BW135" s="232">
        <f t="shared" si="437"/>
        <v>6.6078210823194725</v>
      </c>
      <c r="BX135" s="232">
        <f t="shared" ref="BX135:DA135" si="438">IFERROR(IF(BX$25-$C135&lt;0,0,VLOOKUP((ROUNDDOWN((BX$25-$C135)/365+1,0)),$C$8:$E$16,3,0))*$E131*$D$3,0)</f>
        <v>6.6078210823194725</v>
      </c>
      <c r="BY135" s="232">
        <f t="shared" si="438"/>
        <v>6.6078210823194725</v>
      </c>
      <c r="BZ135" s="232">
        <f t="shared" si="438"/>
        <v>6.6078210823194725</v>
      </c>
      <c r="CA135" s="232">
        <f t="shared" si="438"/>
        <v>6.6078210823194725</v>
      </c>
      <c r="CB135" s="232">
        <f t="shared" si="438"/>
        <v>7.0019594215962506</v>
      </c>
      <c r="CC135" s="232">
        <f t="shared" si="438"/>
        <v>7.0019594215962506</v>
      </c>
      <c r="CD135" s="232">
        <f t="shared" si="438"/>
        <v>7.0019594215962506</v>
      </c>
      <c r="CE135" s="232">
        <f t="shared" si="438"/>
        <v>7.0019594215962506</v>
      </c>
      <c r="CF135" s="232">
        <f t="shared" si="438"/>
        <v>7.0019594215962506</v>
      </c>
      <c r="CG135" s="232">
        <f t="shared" si="438"/>
        <v>7.0019594215962506</v>
      </c>
      <c r="CH135" s="232">
        <f t="shared" si="438"/>
        <v>7.0019594215962506</v>
      </c>
      <c r="CI135" s="232">
        <f t="shared" si="438"/>
        <v>7.0019594215962506</v>
      </c>
      <c r="CJ135" s="232">
        <f t="shared" si="438"/>
        <v>7.0019594215962506</v>
      </c>
      <c r="CK135" s="232">
        <f t="shared" si="438"/>
        <v>7.0019594215962506</v>
      </c>
      <c r="CL135" s="232">
        <f t="shared" si="438"/>
        <v>7.0019594215962506</v>
      </c>
      <c r="CM135" s="232">
        <f t="shared" si="438"/>
        <v>7.0019594215962506</v>
      </c>
      <c r="CN135" s="232">
        <f t="shared" si="438"/>
        <v>5.9735267657055884</v>
      </c>
      <c r="CO135" s="232">
        <f t="shared" si="438"/>
        <v>5.9735267657055884</v>
      </c>
      <c r="CP135" s="232">
        <f t="shared" si="438"/>
        <v>5.9735267657055884</v>
      </c>
      <c r="CQ135" s="232">
        <f t="shared" si="438"/>
        <v>5.9735267657055884</v>
      </c>
      <c r="CR135" s="232">
        <f t="shared" si="438"/>
        <v>5.9735267657055884</v>
      </c>
      <c r="CS135" s="232">
        <f t="shared" si="438"/>
        <v>5.9735267657055884</v>
      </c>
      <c r="CT135" s="232">
        <f t="shared" si="438"/>
        <v>5.9735267657055884</v>
      </c>
      <c r="CU135" s="232">
        <f t="shared" si="438"/>
        <v>5.9735267657055884</v>
      </c>
      <c r="CV135" s="232">
        <f t="shared" si="438"/>
        <v>5.9735267657055884</v>
      </c>
      <c r="CW135" s="232">
        <f t="shared" si="438"/>
        <v>5.9735267657055884</v>
      </c>
      <c r="CX135" s="232">
        <f t="shared" si="438"/>
        <v>5.9735267657055884</v>
      </c>
      <c r="CY135" s="232">
        <f t="shared" si="438"/>
        <v>5.9735267657055884</v>
      </c>
      <c r="CZ135" s="232">
        <f t="shared" si="438"/>
        <v>4.0466282181302242</v>
      </c>
      <c r="DA135" s="232">
        <f t="shared" si="438"/>
        <v>4.0466282181302242</v>
      </c>
      <c r="DD135" s="325">
        <v>0</v>
      </c>
      <c r="DE135" s="151">
        <v>0</v>
      </c>
      <c r="DF135" s="151">
        <v>0</v>
      </c>
      <c r="DG135" s="151">
        <v>0</v>
      </c>
      <c r="DH135" s="151">
        <v>0</v>
      </c>
      <c r="DI135" s="151">
        <v>0</v>
      </c>
      <c r="DJ135" s="151">
        <v>0</v>
      </c>
      <c r="DK135" s="151">
        <v>0</v>
      </c>
      <c r="DL135" s="151">
        <v>0</v>
      </c>
      <c r="DM135" s="151">
        <v>0</v>
      </c>
      <c r="DN135" s="151">
        <v>0</v>
      </c>
      <c r="DO135" s="151">
        <v>0</v>
      </c>
      <c r="DP135" s="151">
        <v>0</v>
      </c>
      <c r="DQ135" s="151">
        <v>0</v>
      </c>
      <c r="DR135" s="151">
        <v>0</v>
      </c>
      <c r="DS135" s="151">
        <v>0</v>
      </c>
      <c r="DT135" s="151">
        <v>0</v>
      </c>
      <c r="DU135" s="151">
        <v>0</v>
      </c>
      <c r="DV135" s="151">
        <v>0</v>
      </c>
      <c r="DW135" s="151">
        <v>0</v>
      </c>
      <c r="DX135" s="151">
        <v>0</v>
      </c>
      <c r="DY135" s="151">
        <v>0</v>
      </c>
      <c r="DZ135" s="151">
        <v>0</v>
      </c>
      <c r="EA135" s="151">
        <v>0</v>
      </c>
      <c r="EB135" s="151">
        <v>0</v>
      </c>
      <c r="EC135" s="151">
        <v>0</v>
      </c>
      <c r="ED135" s="151">
        <v>0</v>
      </c>
      <c r="EE135" s="151">
        <v>0</v>
      </c>
      <c r="EF135" s="151">
        <v>0</v>
      </c>
      <c r="EG135" s="151">
        <v>0</v>
      </c>
      <c r="EH135" s="151">
        <v>0</v>
      </c>
      <c r="EI135" s="151">
        <v>0</v>
      </c>
      <c r="EJ135" s="151">
        <v>0</v>
      </c>
      <c r="EK135" s="151">
        <v>0</v>
      </c>
      <c r="EL135" s="151">
        <v>0</v>
      </c>
      <c r="EM135" s="151">
        <v>0</v>
      </c>
      <c r="EN135" s="326">
        <v>0</v>
      </c>
      <c r="EO135" s="325">
        <f t="shared" si="402"/>
        <v>0</v>
      </c>
      <c r="EP135" s="151">
        <f t="shared" ref="EP135:FU135" si="439">IFERROR(IF(EP$25-$C135&lt;0,0,VLOOKUP((ROUNDDOWN((EP$25-$C135)/365+1,0)),$C$8:$E$16,3,0))*$E131*$D$20,0)</f>
        <v>0</v>
      </c>
      <c r="EQ135" s="151">
        <f t="shared" si="439"/>
        <v>0</v>
      </c>
      <c r="ER135" s="151">
        <f t="shared" si="439"/>
        <v>0</v>
      </c>
      <c r="ES135" s="151">
        <f t="shared" si="439"/>
        <v>0</v>
      </c>
      <c r="ET135" s="151">
        <f t="shared" si="439"/>
        <v>0</v>
      </c>
      <c r="EU135" s="151">
        <f t="shared" si="439"/>
        <v>0</v>
      </c>
      <c r="EV135" s="151">
        <f t="shared" si="439"/>
        <v>0</v>
      </c>
      <c r="EW135" s="151">
        <f t="shared" si="439"/>
        <v>0</v>
      </c>
      <c r="EX135" s="151">
        <f t="shared" si="439"/>
        <v>0</v>
      </c>
      <c r="EY135" s="151">
        <f t="shared" si="439"/>
        <v>0</v>
      </c>
      <c r="EZ135" s="151">
        <f t="shared" si="439"/>
        <v>0</v>
      </c>
      <c r="FA135" s="151">
        <f t="shared" si="439"/>
        <v>0</v>
      </c>
      <c r="FB135" s="151">
        <f t="shared" si="439"/>
        <v>0</v>
      </c>
      <c r="FC135" s="151">
        <f t="shared" si="439"/>
        <v>0</v>
      </c>
      <c r="FD135" s="151">
        <f t="shared" si="439"/>
        <v>0</v>
      </c>
      <c r="FE135" s="151">
        <f t="shared" si="439"/>
        <v>0</v>
      </c>
      <c r="FF135" s="151">
        <f t="shared" si="439"/>
        <v>0</v>
      </c>
      <c r="FG135" s="151">
        <f t="shared" si="439"/>
        <v>0</v>
      </c>
      <c r="FH135" s="151">
        <f t="shared" si="439"/>
        <v>0</v>
      </c>
      <c r="FI135" s="151">
        <f t="shared" si="439"/>
        <v>0</v>
      </c>
      <c r="FJ135" s="151">
        <f t="shared" si="439"/>
        <v>0</v>
      </c>
      <c r="FK135" s="151">
        <f t="shared" si="439"/>
        <v>0</v>
      </c>
      <c r="FL135" s="151">
        <f t="shared" si="439"/>
        <v>0</v>
      </c>
      <c r="FM135" s="210">
        <f t="shared" si="439"/>
        <v>0</v>
      </c>
      <c r="FN135" s="151">
        <f t="shared" si="439"/>
        <v>251.91817560000001</v>
      </c>
      <c r="FO135" s="151">
        <f t="shared" si="439"/>
        <v>251.91817560000001</v>
      </c>
      <c r="FP135" s="151">
        <f t="shared" si="439"/>
        <v>251.91817560000001</v>
      </c>
      <c r="FQ135" s="151">
        <f t="shared" si="439"/>
        <v>251.91817560000001</v>
      </c>
      <c r="FR135" s="151">
        <f t="shared" si="439"/>
        <v>251.91817560000001</v>
      </c>
      <c r="FS135" s="151">
        <f t="shared" si="439"/>
        <v>251.91817560000001</v>
      </c>
      <c r="FT135" s="151">
        <f t="shared" si="439"/>
        <v>251.91817560000001</v>
      </c>
      <c r="FU135" s="151">
        <f t="shared" si="439"/>
        <v>251.91817560000001</v>
      </c>
      <c r="FV135" s="151">
        <f t="shared" ref="FV135:GY135" si="440">IFERROR(IF(FV$25-$C135&lt;0,0,VLOOKUP((ROUNDDOWN((FV$25-$C135)/365+1,0)),$C$8:$E$16,3,0))*$E131*$D$20,0)</f>
        <v>251.91817560000001</v>
      </c>
      <c r="FW135" s="151">
        <f t="shared" si="440"/>
        <v>251.91817560000001</v>
      </c>
      <c r="FX135" s="151">
        <f t="shared" si="440"/>
        <v>251.91817560000001</v>
      </c>
      <c r="FY135" s="151">
        <f t="shared" si="440"/>
        <v>251.91817560000001</v>
      </c>
      <c r="FZ135" s="151">
        <f t="shared" si="440"/>
        <v>266.94440135999997</v>
      </c>
      <c r="GA135" s="151">
        <f t="shared" si="440"/>
        <v>266.94440135999997</v>
      </c>
      <c r="GB135" s="151">
        <f t="shared" si="440"/>
        <v>266.94440135999997</v>
      </c>
      <c r="GC135" s="151">
        <f t="shared" si="440"/>
        <v>266.94440135999997</v>
      </c>
      <c r="GD135" s="151">
        <f t="shared" si="440"/>
        <v>266.94440135999997</v>
      </c>
      <c r="GE135" s="151">
        <f t="shared" si="440"/>
        <v>266.94440135999997</v>
      </c>
      <c r="GF135" s="151">
        <f t="shared" si="440"/>
        <v>266.94440135999997</v>
      </c>
      <c r="GG135" s="151">
        <f t="shared" si="440"/>
        <v>266.94440135999997</v>
      </c>
      <c r="GH135" s="151">
        <f t="shared" si="440"/>
        <v>266.94440135999997</v>
      </c>
      <c r="GI135" s="151">
        <f t="shared" si="440"/>
        <v>266.94440135999997</v>
      </c>
      <c r="GJ135" s="151">
        <f t="shared" si="440"/>
        <v>266.94440135999997</v>
      </c>
      <c r="GK135" s="151">
        <f t="shared" si="440"/>
        <v>266.94440135999997</v>
      </c>
      <c r="GL135" s="307">
        <f t="shared" si="440"/>
        <v>227.73618504000001</v>
      </c>
      <c r="GM135" s="151">
        <f t="shared" si="440"/>
        <v>227.73618504000001</v>
      </c>
      <c r="GN135" s="151">
        <f t="shared" si="440"/>
        <v>227.73618504000001</v>
      </c>
      <c r="GO135" s="151">
        <f t="shared" si="440"/>
        <v>227.73618504000001</v>
      </c>
      <c r="GP135" s="151">
        <f t="shared" si="440"/>
        <v>227.73618504000001</v>
      </c>
      <c r="GQ135" s="151">
        <f t="shared" si="440"/>
        <v>227.73618504000001</v>
      </c>
      <c r="GR135" s="151">
        <f t="shared" si="440"/>
        <v>227.73618504000001</v>
      </c>
      <c r="GS135" s="151">
        <f t="shared" si="440"/>
        <v>227.73618504000001</v>
      </c>
      <c r="GT135" s="151">
        <f t="shared" si="440"/>
        <v>227.73618504000001</v>
      </c>
      <c r="GU135" s="151">
        <f t="shared" si="440"/>
        <v>227.73618504000001</v>
      </c>
      <c r="GV135" s="151">
        <f t="shared" si="440"/>
        <v>227.73618504000001</v>
      </c>
      <c r="GW135" s="151">
        <f t="shared" si="440"/>
        <v>227.73618504000001</v>
      </c>
      <c r="GX135" s="151">
        <f t="shared" si="440"/>
        <v>154.27463687999997</v>
      </c>
      <c r="GY135" s="151">
        <f t="shared" si="440"/>
        <v>154.27463687999997</v>
      </c>
    </row>
    <row r="136" spans="1:207" x14ac:dyDescent="0.25">
      <c r="C136" s="144">
        <v>44228</v>
      </c>
      <c r="D136" s="203">
        <f t="shared" si="342"/>
        <v>44255</v>
      </c>
      <c r="E136" s="213">
        <f>VLOOKUP(C136,'Sale_Actual&amp;forcast'!$B$4:$D$150,3,0)</f>
        <v>1250</v>
      </c>
      <c r="F136" s="208">
        <v>0</v>
      </c>
      <c r="G136" s="208">
        <v>0</v>
      </c>
      <c r="H136" s="208">
        <v>0</v>
      </c>
      <c r="I136" s="208">
        <v>0</v>
      </c>
      <c r="J136" s="208">
        <v>0</v>
      </c>
      <c r="K136" s="208">
        <v>0</v>
      </c>
      <c r="L136" s="208">
        <v>0</v>
      </c>
      <c r="M136" s="208">
        <v>0</v>
      </c>
      <c r="N136" s="208">
        <v>0</v>
      </c>
      <c r="O136" s="208">
        <v>0</v>
      </c>
      <c r="P136" s="208">
        <v>0</v>
      </c>
      <c r="Q136" s="208">
        <v>0</v>
      </c>
      <c r="R136" s="208">
        <v>0</v>
      </c>
      <c r="S136" s="208">
        <v>0</v>
      </c>
      <c r="T136" s="208">
        <v>0</v>
      </c>
      <c r="U136" s="208">
        <v>0</v>
      </c>
      <c r="V136" s="208">
        <v>0</v>
      </c>
      <c r="W136" s="208">
        <v>0</v>
      </c>
      <c r="X136" s="208">
        <v>0</v>
      </c>
      <c r="Y136" s="208">
        <v>0</v>
      </c>
      <c r="Z136" s="208">
        <v>0</v>
      </c>
      <c r="AA136" s="208">
        <v>0</v>
      </c>
      <c r="AB136" s="208">
        <v>0</v>
      </c>
      <c r="AC136" s="208">
        <v>0</v>
      </c>
      <c r="AD136" s="208">
        <v>0</v>
      </c>
      <c r="AE136" s="208">
        <v>0</v>
      </c>
      <c r="AF136" s="208">
        <v>0</v>
      </c>
      <c r="AG136" s="208">
        <v>0</v>
      </c>
      <c r="AH136" s="208">
        <v>0</v>
      </c>
      <c r="AI136" s="208">
        <v>0</v>
      </c>
      <c r="AJ136" s="208">
        <v>0</v>
      </c>
      <c r="AK136" s="208">
        <v>0</v>
      </c>
      <c r="AL136" s="208">
        <v>0</v>
      </c>
      <c r="AM136" s="208">
        <v>0</v>
      </c>
      <c r="AN136" s="208">
        <v>0</v>
      </c>
      <c r="AO136" s="214">
        <v>0</v>
      </c>
      <c r="AP136" s="208">
        <v>0</v>
      </c>
      <c r="AQ136" s="232">
        <f t="shared" si="399"/>
        <v>0</v>
      </c>
      <c r="AR136" s="232">
        <f t="shared" ref="AR136:BW136" si="441">IFERROR(IF(AR$25-$C136&lt;0,0,VLOOKUP((ROUNDDOWN((AR$25-$C136)/365+1,0)),$C$8:$E$16,3,0))*$E132*$D$3,0)</f>
        <v>0</v>
      </c>
      <c r="AS136" s="232">
        <f t="shared" si="441"/>
        <v>0</v>
      </c>
      <c r="AT136" s="232">
        <f t="shared" si="441"/>
        <v>0</v>
      </c>
      <c r="AU136" s="232">
        <f t="shared" si="441"/>
        <v>0</v>
      </c>
      <c r="AV136" s="232">
        <f t="shared" si="441"/>
        <v>0</v>
      </c>
      <c r="AW136" s="232">
        <f t="shared" si="441"/>
        <v>0</v>
      </c>
      <c r="AX136" s="232">
        <f t="shared" si="441"/>
        <v>0</v>
      </c>
      <c r="AY136" s="232">
        <f t="shared" si="441"/>
        <v>0</v>
      </c>
      <c r="AZ136" s="232">
        <f t="shared" si="441"/>
        <v>0</v>
      </c>
      <c r="BA136" s="232">
        <f t="shared" si="441"/>
        <v>0</v>
      </c>
      <c r="BB136" s="232">
        <f t="shared" si="441"/>
        <v>0</v>
      </c>
      <c r="BC136" s="232">
        <f t="shared" si="441"/>
        <v>0</v>
      </c>
      <c r="BD136" s="232">
        <f t="shared" si="441"/>
        <v>0</v>
      </c>
      <c r="BE136" s="232">
        <f t="shared" si="441"/>
        <v>0</v>
      </c>
      <c r="BF136" s="232">
        <f t="shared" si="441"/>
        <v>0</v>
      </c>
      <c r="BG136" s="232">
        <f t="shared" si="441"/>
        <v>0</v>
      </c>
      <c r="BH136" s="232">
        <f t="shared" si="441"/>
        <v>0</v>
      </c>
      <c r="BI136" s="232">
        <f t="shared" si="441"/>
        <v>0</v>
      </c>
      <c r="BJ136" s="232">
        <f t="shared" si="441"/>
        <v>0</v>
      </c>
      <c r="BK136" s="232">
        <f t="shared" si="441"/>
        <v>0</v>
      </c>
      <c r="BL136" s="232">
        <f t="shared" si="441"/>
        <v>0</v>
      </c>
      <c r="BM136" s="232">
        <f t="shared" si="441"/>
        <v>0</v>
      </c>
      <c r="BN136" s="232">
        <f t="shared" si="441"/>
        <v>0</v>
      </c>
      <c r="BO136" s="269">
        <f t="shared" si="314"/>
        <v>0</v>
      </c>
      <c r="BP136" s="232">
        <f t="shared" si="441"/>
        <v>0</v>
      </c>
      <c r="BQ136" s="232">
        <f t="shared" si="441"/>
        <v>18.111217638036219</v>
      </c>
      <c r="BR136" s="232">
        <f t="shared" si="441"/>
        <v>18.111217638036219</v>
      </c>
      <c r="BS136" s="232">
        <f t="shared" si="441"/>
        <v>18.111217638036219</v>
      </c>
      <c r="BT136" s="232">
        <f t="shared" si="441"/>
        <v>18.111217638036219</v>
      </c>
      <c r="BU136" s="232">
        <f t="shared" si="441"/>
        <v>18.111217638036219</v>
      </c>
      <c r="BV136" s="232">
        <f t="shared" si="441"/>
        <v>18.111217638036219</v>
      </c>
      <c r="BW136" s="232">
        <f t="shared" si="441"/>
        <v>18.111217638036219</v>
      </c>
      <c r="BX136" s="232">
        <f t="shared" ref="BX136:DA136" si="442">IFERROR(IF(BX$25-$C136&lt;0,0,VLOOKUP((ROUNDDOWN((BX$25-$C136)/365+1,0)),$C$8:$E$16,3,0))*$E132*$D$3,0)</f>
        <v>18.111217638036219</v>
      </c>
      <c r="BY136" s="232">
        <f t="shared" si="442"/>
        <v>18.111217638036219</v>
      </c>
      <c r="BZ136" s="232">
        <f t="shared" si="442"/>
        <v>18.111217638036219</v>
      </c>
      <c r="CA136" s="232">
        <f t="shared" si="442"/>
        <v>18.111217638036219</v>
      </c>
      <c r="CB136" s="232">
        <f t="shared" si="442"/>
        <v>18.111217638036219</v>
      </c>
      <c r="CC136" s="232">
        <f t="shared" si="442"/>
        <v>19.191501918316732</v>
      </c>
      <c r="CD136" s="232">
        <f t="shared" si="442"/>
        <v>19.191501918316732</v>
      </c>
      <c r="CE136" s="232">
        <f t="shared" si="442"/>
        <v>19.191501918316732</v>
      </c>
      <c r="CF136" s="232">
        <f t="shared" si="442"/>
        <v>19.191501918316732</v>
      </c>
      <c r="CG136" s="232">
        <f t="shared" si="442"/>
        <v>19.191501918316732</v>
      </c>
      <c r="CH136" s="232">
        <f t="shared" si="442"/>
        <v>19.191501918316732</v>
      </c>
      <c r="CI136" s="232">
        <f t="shared" si="442"/>
        <v>19.191501918316732</v>
      </c>
      <c r="CJ136" s="232">
        <f t="shared" si="442"/>
        <v>19.191501918316732</v>
      </c>
      <c r="CK136" s="232">
        <f t="shared" si="442"/>
        <v>19.191501918316732</v>
      </c>
      <c r="CL136" s="232">
        <f t="shared" si="442"/>
        <v>19.191501918316732</v>
      </c>
      <c r="CM136" s="232">
        <f t="shared" si="442"/>
        <v>19.191501918316732</v>
      </c>
      <c r="CN136" s="232">
        <f t="shared" si="442"/>
        <v>19.191501918316732</v>
      </c>
      <c r="CO136" s="232">
        <f t="shared" si="442"/>
        <v>16.372695624251449</v>
      </c>
      <c r="CP136" s="232">
        <f t="shared" si="442"/>
        <v>16.372695624251449</v>
      </c>
      <c r="CQ136" s="232">
        <f t="shared" si="442"/>
        <v>16.372695624251449</v>
      </c>
      <c r="CR136" s="232">
        <f t="shared" si="442"/>
        <v>16.372695624251449</v>
      </c>
      <c r="CS136" s="232">
        <f t="shared" si="442"/>
        <v>16.372695624251449</v>
      </c>
      <c r="CT136" s="232">
        <f t="shared" si="442"/>
        <v>16.372695624251449</v>
      </c>
      <c r="CU136" s="232">
        <f t="shared" si="442"/>
        <v>16.372695624251449</v>
      </c>
      <c r="CV136" s="232">
        <f t="shared" si="442"/>
        <v>16.372695624251449</v>
      </c>
      <c r="CW136" s="232">
        <f t="shared" si="442"/>
        <v>16.372695624251449</v>
      </c>
      <c r="CX136" s="232">
        <f t="shared" si="442"/>
        <v>16.372695624251449</v>
      </c>
      <c r="CY136" s="232">
        <f t="shared" si="442"/>
        <v>16.372695624251449</v>
      </c>
      <c r="CZ136" s="232">
        <f t="shared" si="442"/>
        <v>16.372695624251449</v>
      </c>
      <c r="DA136" s="232">
        <f t="shared" si="442"/>
        <v>11.091305809546711</v>
      </c>
      <c r="DD136" s="325">
        <v>0</v>
      </c>
      <c r="DE136" s="151">
        <v>0</v>
      </c>
      <c r="DF136" s="151">
        <v>0</v>
      </c>
      <c r="DG136" s="151">
        <v>0</v>
      </c>
      <c r="DH136" s="151">
        <v>0</v>
      </c>
      <c r="DI136" s="151">
        <v>0</v>
      </c>
      <c r="DJ136" s="151">
        <v>0</v>
      </c>
      <c r="DK136" s="151">
        <v>0</v>
      </c>
      <c r="DL136" s="151">
        <v>0</v>
      </c>
      <c r="DM136" s="151">
        <v>0</v>
      </c>
      <c r="DN136" s="151">
        <v>0</v>
      </c>
      <c r="DO136" s="151">
        <v>0</v>
      </c>
      <c r="DP136" s="151">
        <v>0</v>
      </c>
      <c r="DQ136" s="151">
        <v>0</v>
      </c>
      <c r="DR136" s="151">
        <v>0</v>
      </c>
      <c r="DS136" s="151">
        <v>0</v>
      </c>
      <c r="DT136" s="151">
        <v>0</v>
      </c>
      <c r="DU136" s="151">
        <v>0</v>
      </c>
      <c r="DV136" s="151">
        <v>0</v>
      </c>
      <c r="DW136" s="151">
        <v>0</v>
      </c>
      <c r="DX136" s="151">
        <v>0</v>
      </c>
      <c r="DY136" s="151">
        <v>0</v>
      </c>
      <c r="DZ136" s="151">
        <v>0</v>
      </c>
      <c r="EA136" s="151">
        <v>0</v>
      </c>
      <c r="EB136" s="151">
        <v>0</v>
      </c>
      <c r="EC136" s="151">
        <v>0</v>
      </c>
      <c r="ED136" s="151">
        <v>0</v>
      </c>
      <c r="EE136" s="151">
        <v>0</v>
      </c>
      <c r="EF136" s="151">
        <v>0</v>
      </c>
      <c r="EG136" s="151">
        <v>0</v>
      </c>
      <c r="EH136" s="151">
        <v>0</v>
      </c>
      <c r="EI136" s="151">
        <v>0</v>
      </c>
      <c r="EJ136" s="151">
        <v>0</v>
      </c>
      <c r="EK136" s="151">
        <v>0</v>
      </c>
      <c r="EL136" s="151">
        <v>0</v>
      </c>
      <c r="EM136" s="151">
        <v>0</v>
      </c>
      <c r="EN136" s="326">
        <v>0</v>
      </c>
      <c r="EO136" s="325">
        <f t="shared" si="402"/>
        <v>0</v>
      </c>
      <c r="EP136" s="151">
        <f t="shared" ref="EP136:FU136" si="443">IFERROR(IF(EP$25-$C136&lt;0,0,VLOOKUP((ROUNDDOWN((EP$25-$C136)/365+1,0)),$C$8:$E$16,3,0))*$E132*$D$20,0)</f>
        <v>0</v>
      </c>
      <c r="EQ136" s="151">
        <f t="shared" si="443"/>
        <v>0</v>
      </c>
      <c r="ER136" s="151">
        <f t="shared" si="443"/>
        <v>0</v>
      </c>
      <c r="ES136" s="151">
        <f t="shared" si="443"/>
        <v>0</v>
      </c>
      <c r="ET136" s="151">
        <f t="shared" si="443"/>
        <v>0</v>
      </c>
      <c r="EU136" s="151">
        <f t="shared" si="443"/>
        <v>0</v>
      </c>
      <c r="EV136" s="151">
        <f t="shared" si="443"/>
        <v>0</v>
      </c>
      <c r="EW136" s="151">
        <f t="shared" si="443"/>
        <v>0</v>
      </c>
      <c r="EX136" s="151">
        <f t="shared" si="443"/>
        <v>0</v>
      </c>
      <c r="EY136" s="151">
        <f t="shared" si="443"/>
        <v>0</v>
      </c>
      <c r="EZ136" s="151">
        <f t="shared" si="443"/>
        <v>0</v>
      </c>
      <c r="FA136" s="151">
        <f t="shared" si="443"/>
        <v>0</v>
      </c>
      <c r="FB136" s="151">
        <f t="shared" si="443"/>
        <v>0</v>
      </c>
      <c r="FC136" s="151">
        <f t="shared" si="443"/>
        <v>0</v>
      </c>
      <c r="FD136" s="151">
        <f t="shared" si="443"/>
        <v>0</v>
      </c>
      <c r="FE136" s="151">
        <f t="shared" si="443"/>
        <v>0</v>
      </c>
      <c r="FF136" s="151">
        <f t="shared" si="443"/>
        <v>0</v>
      </c>
      <c r="FG136" s="151">
        <f t="shared" si="443"/>
        <v>0</v>
      </c>
      <c r="FH136" s="151">
        <f t="shared" si="443"/>
        <v>0</v>
      </c>
      <c r="FI136" s="151">
        <f t="shared" si="443"/>
        <v>0</v>
      </c>
      <c r="FJ136" s="151">
        <f t="shared" si="443"/>
        <v>0</v>
      </c>
      <c r="FK136" s="151">
        <f t="shared" si="443"/>
        <v>0</v>
      </c>
      <c r="FL136" s="151">
        <f t="shared" si="443"/>
        <v>0</v>
      </c>
      <c r="FM136" s="210">
        <f t="shared" si="443"/>
        <v>0</v>
      </c>
      <c r="FN136" s="151">
        <f t="shared" si="443"/>
        <v>0</v>
      </c>
      <c r="FO136" s="151">
        <f t="shared" si="443"/>
        <v>690.47645940000007</v>
      </c>
      <c r="FP136" s="151">
        <f t="shared" si="443"/>
        <v>690.47645940000007</v>
      </c>
      <c r="FQ136" s="151">
        <f t="shared" si="443"/>
        <v>690.47645940000007</v>
      </c>
      <c r="FR136" s="151">
        <f t="shared" si="443"/>
        <v>690.47645940000007</v>
      </c>
      <c r="FS136" s="151">
        <f t="shared" si="443"/>
        <v>690.47645940000007</v>
      </c>
      <c r="FT136" s="151">
        <f t="shared" si="443"/>
        <v>690.47645940000007</v>
      </c>
      <c r="FU136" s="151">
        <f t="shared" si="443"/>
        <v>690.47645940000007</v>
      </c>
      <c r="FV136" s="151">
        <f t="shared" ref="FV136:GY136" si="444">IFERROR(IF(FV$25-$C136&lt;0,0,VLOOKUP((ROUNDDOWN((FV$25-$C136)/365+1,0)),$C$8:$E$16,3,0))*$E132*$D$20,0)</f>
        <v>690.47645940000007</v>
      </c>
      <c r="FW136" s="151">
        <f t="shared" si="444"/>
        <v>690.47645940000007</v>
      </c>
      <c r="FX136" s="151">
        <f t="shared" si="444"/>
        <v>690.47645940000007</v>
      </c>
      <c r="FY136" s="151">
        <f t="shared" si="444"/>
        <v>690.47645940000007</v>
      </c>
      <c r="FZ136" s="151">
        <f t="shared" si="444"/>
        <v>690.47645940000007</v>
      </c>
      <c r="GA136" s="151">
        <f t="shared" si="444"/>
        <v>731.66147963999992</v>
      </c>
      <c r="GB136" s="151">
        <f t="shared" si="444"/>
        <v>731.66147963999992</v>
      </c>
      <c r="GC136" s="151">
        <f t="shared" si="444"/>
        <v>731.66147963999992</v>
      </c>
      <c r="GD136" s="151">
        <f t="shared" si="444"/>
        <v>731.66147963999992</v>
      </c>
      <c r="GE136" s="151">
        <f t="shared" si="444"/>
        <v>731.66147963999992</v>
      </c>
      <c r="GF136" s="151">
        <f t="shared" si="444"/>
        <v>731.66147963999992</v>
      </c>
      <c r="GG136" s="151">
        <f t="shared" si="444"/>
        <v>731.66147963999992</v>
      </c>
      <c r="GH136" s="151">
        <f t="shared" si="444"/>
        <v>731.66147963999992</v>
      </c>
      <c r="GI136" s="151">
        <f t="shared" si="444"/>
        <v>731.66147963999992</v>
      </c>
      <c r="GJ136" s="151">
        <f t="shared" si="444"/>
        <v>731.66147963999992</v>
      </c>
      <c r="GK136" s="151">
        <f t="shared" si="444"/>
        <v>731.66147963999992</v>
      </c>
      <c r="GL136" s="307">
        <f t="shared" si="444"/>
        <v>731.66147963999992</v>
      </c>
      <c r="GM136" s="151">
        <f t="shared" si="444"/>
        <v>624.19662396000001</v>
      </c>
      <c r="GN136" s="151">
        <f t="shared" si="444"/>
        <v>624.19662396000001</v>
      </c>
      <c r="GO136" s="151">
        <f t="shared" si="444"/>
        <v>624.19662396000001</v>
      </c>
      <c r="GP136" s="151">
        <f t="shared" si="444"/>
        <v>624.19662396000001</v>
      </c>
      <c r="GQ136" s="151">
        <f t="shared" si="444"/>
        <v>624.19662396000001</v>
      </c>
      <c r="GR136" s="151">
        <f t="shared" si="444"/>
        <v>624.19662396000001</v>
      </c>
      <c r="GS136" s="151">
        <f t="shared" si="444"/>
        <v>624.19662396000001</v>
      </c>
      <c r="GT136" s="151">
        <f t="shared" si="444"/>
        <v>624.19662396000001</v>
      </c>
      <c r="GU136" s="151">
        <f t="shared" si="444"/>
        <v>624.19662396000001</v>
      </c>
      <c r="GV136" s="151">
        <f t="shared" si="444"/>
        <v>624.19662396000001</v>
      </c>
      <c r="GW136" s="151">
        <f t="shared" si="444"/>
        <v>624.19662396000001</v>
      </c>
      <c r="GX136" s="151">
        <f t="shared" si="444"/>
        <v>624.19662396000001</v>
      </c>
      <c r="GY136" s="151">
        <f t="shared" si="444"/>
        <v>422.84763611999995</v>
      </c>
    </row>
    <row r="137" spans="1:207" x14ac:dyDescent="0.25">
      <c r="C137" s="144">
        <v>44256</v>
      </c>
      <c r="D137" s="203">
        <f t="shared" si="342"/>
        <v>44286</v>
      </c>
      <c r="E137" s="213">
        <f>VLOOKUP(C137,'Sale_Actual&amp;forcast'!$B$4:$D$150,3,0)</f>
        <v>1250</v>
      </c>
      <c r="F137" s="208">
        <v>0</v>
      </c>
      <c r="G137" s="208">
        <v>0</v>
      </c>
      <c r="H137" s="208">
        <v>0</v>
      </c>
      <c r="I137" s="208">
        <v>0</v>
      </c>
      <c r="J137" s="208">
        <v>0</v>
      </c>
      <c r="K137" s="208">
        <v>0</v>
      </c>
      <c r="L137" s="208">
        <v>0</v>
      </c>
      <c r="M137" s="208">
        <v>0</v>
      </c>
      <c r="N137" s="208">
        <v>0</v>
      </c>
      <c r="O137" s="208">
        <v>0</v>
      </c>
      <c r="P137" s="208">
        <v>0</v>
      </c>
      <c r="Q137" s="208">
        <v>0</v>
      </c>
      <c r="R137" s="208">
        <v>0</v>
      </c>
      <c r="S137" s="208">
        <v>0</v>
      </c>
      <c r="T137" s="208">
        <v>0</v>
      </c>
      <c r="U137" s="208">
        <v>0</v>
      </c>
      <c r="V137" s="208">
        <v>0</v>
      </c>
      <c r="W137" s="208">
        <v>0</v>
      </c>
      <c r="X137" s="208">
        <v>0</v>
      </c>
      <c r="Y137" s="208">
        <v>0</v>
      </c>
      <c r="Z137" s="208">
        <v>0</v>
      </c>
      <c r="AA137" s="208">
        <v>0</v>
      </c>
      <c r="AB137" s="208">
        <v>0</v>
      </c>
      <c r="AC137" s="208">
        <v>0</v>
      </c>
      <c r="AD137" s="208">
        <v>0</v>
      </c>
      <c r="AE137" s="208">
        <v>0</v>
      </c>
      <c r="AF137" s="208">
        <v>0</v>
      </c>
      <c r="AG137" s="208">
        <v>0</v>
      </c>
      <c r="AH137" s="208">
        <v>0</v>
      </c>
      <c r="AI137" s="208">
        <v>0</v>
      </c>
      <c r="AJ137" s="208">
        <v>0</v>
      </c>
      <c r="AK137" s="208">
        <v>0</v>
      </c>
      <c r="AL137" s="208">
        <v>0</v>
      </c>
      <c r="AM137" s="208">
        <v>0</v>
      </c>
      <c r="AN137" s="208">
        <v>0</v>
      </c>
      <c r="AO137" s="214">
        <v>0</v>
      </c>
      <c r="AP137" s="208">
        <v>0</v>
      </c>
      <c r="AQ137" s="232">
        <f t="shared" si="399"/>
        <v>0</v>
      </c>
      <c r="AR137" s="232">
        <f t="shared" ref="AR137:BW137" si="445">IFERROR(IF(AR$25-$C137&lt;0,0,VLOOKUP((ROUNDDOWN((AR$25-$C137)/365+1,0)),$C$8:$E$16,3,0))*$E133*$D$3,0)</f>
        <v>0</v>
      </c>
      <c r="AS137" s="232">
        <f t="shared" si="445"/>
        <v>0</v>
      </c>
      <c r="AT137" s="232">
        <f t="shared" si="445"/>
        <v>0</v>
      </c>
      <c r="AU137" s="232">
        <f t="shared" si="445"/>
        <v>0</v>
      </c>
      <c r="AV137" s="232">
        <f t="shared" si="445"/>
        <v>0</v>
      </c>
      <c r="AW137" s="232">
        <f t="shared" si="445"/>
        <v>0</v>
      </c>
      <c r="AX137" s="232">
        <f t="shared" si="445"/>
        <v>0</v>
      </c>
      <c r="AY137" s="232">
        <f t="shared" si="445"/>
        <v>0</v>
      </c>
      <c r="AZ137" s="232">
        <f t="shared" si="445"/>
        <v>0</v>
      </c>
      <c r="BA137" s="232">
        <f t="shared" si="445"/>
        <v>0</v>
      </c>
      <c r="BB137" s="232">
        <f t="shared" si="445"/>
        <v>0</v>
      </c>
      <c r="BC137" s="232">
        <f t="shared" si="445"/>
        <v>0</v>
      </c>
      <c r="BD137" s="232">
        <f t="shared" si="445"/>
        <v>0</v>
      </c>
      <c r="BE137" s="232">
        <f t="shared" si="445"/>
        <v>0</v>
      </c>
      <c r="BF137" s="232">
        <f t="shared" si="445"/>
        <v>0</v>
      </c>
      <c r="BG137" s="232">
        <f t="shared" si="445"/>
        <v>0</v>
      </c>
      <c r="BH137" s="232">
        <f t="shared" si="445"/>
        <v>0</v>
      </c>
      <c r="BI137" s="232">
        <f t="shared" si="445"/>
        <v>0</v>
      </c>
      <c r="BJ137" s="232">
        <f t="shared" si="445"/>
        <v>0</v>
      </c>
      <c r="BK137" s="232">
        <f t="shared" si="445"/>
        <v>0</v>
      </c>
      <c r="BL137" s="232">
        <f t="shared" si="445"/>
        <v>0</v>
      </c>
      <c r="BM137" s="232">
        <f t="shared" si="445"/>
        <v>0</v>
      </c>
      <c r="BN137" s="232">
        <f t="shared" si="445"/>
        <v>0</v>
      </c>
      <c r="BO137" s="269">
        <f t="shared" si="314"/>
        <v>0</v>
      </c>
      <c r="BP137" s="232">
        <f t="shared" si="445"/>
        <v>0</v>
      </c>
      <c r="BQ137" s="232">
        <f t="shared" si="445"/>
        <v>0</v>
      </c>
      <c r="BR137" s="232">
        <f t="shared" si="445"/>
        <v>11.623977232401407</v>
      </c>
      <c r="BS137" s="232">
        <f t="shared" si="445"/>
        <v>11.623977232401407</v>
      </c>
      <c r="BT137" s="232">
        <f t="shared" si="445"/>
        <v>11.623977232401407</v>
      </c>
      <c r="BU137" s="232">
        <f t="shared" si="445"/>
        <v>11.623977232401407</v>
      </c>
      <c r="BV137" s="232">
        <f t="shared" si="445"/>
        <v>11.623977232401407</v>
      </c>
      <c r="BW137" s="232">
        <f t="shared" si="445"/>
        <v>11.623977232401407</v>
      </c>
      <c r="BX137" s="232">
        <f t="shared" ref="BX137:DA137" si="446">IFERROR(IF(BX$25-$C137&lt;0,0,VLOOKUP((ROUNDDOWN((BX$25-$C137)/365+1,0)),$C$8:$E$16,3,0))*$E133*$D$3,0)</f>
        <v>11.623977232401407</v>
      </c>
      <c r="BY137" s="232">
        <f t="shared" si="446"/>
        <v>11.623977232401407</v>
      </c>
      <c r="BZ137" s="232">
        <f t="shared" si="446"/>
        <v>11.623977232401407</v>
      </c>
      <c r="CA137" s="232">
        <f t="shared" si="446"/>
        <v>11.623977232401407</v>
      </c>
      <c r="CB137" s="232">
        <f t="shared" si="446"/>
        <v>11.623977232401407</v>
      </c>
      <c r="CC137" s="232">
        <f t="shared" si="446"/>
        <v>11.623977232401407</v>
      </c>
      <c r="CD137" s="232">
        <f t="shared" si="446"/>
        <v>12.317315478866398</v>
      </c>
      <c r="CE137" s="232">
        <f t="shared" si="446"/>
        <v>12.317315478866398</v>
      </c>
      <c r="CF137" s="232">
        <f t="shared" si="446"/>
        <v>12.317315478866398</v>
      </c>
      <c r="CG137" s="232">
        <f t="shared" si="446"/>
        <v>12.317315478866398</v>
      </c>
      <c r="CH137" s="232">
        <f t="shared" si="446"/>
        <v>12.317315478866398</v>
      </c>
      <c r="CI137" s="232">
        <f t="shared" si="446"/>
        <v>12.317315478866398</v>
      </c>
      <c r="CJ137" s="232">
        <f t="shared" si="446"/>
        <v>12.317315478866398</v>
      </c>
      <c r="CK137" s="232">
        <f t="shared" si="446"/>
        <v>12.317315478866398</v>
      </c>
      <c r="CL137" s="232">
        <f t="shared" si="446"/>
        <v>12.317315478866398</v>
      </c>
      <c r="CM137" s="232">
        <f t="shared" si="446"/>
        <v>12.317315478866398</v>
      </c>
      <c r="CN137" s="232">
        <f t="shared" si="446"/>
        <v>12.317315478866398</v>
      </c>
      <c r="CO137" s="232">
        <f t="shared" si="446"/>
        <v>12.317315478866398</v>
      </c>
      <c r="CP137" s="232">
        <f t="shared" si="446"/>
        <v>10.508174821423699</v>
      </c>
      <c r="CQ137" s="232">
        <f t="shared" si="446"/>
        <v>10.508174821423699</v>
      </c>
      <c r="CR137" s="232">
        <f t="shared" si="446"/>
        <v>10.508174821423699</v>
      </c>
      <c r="CS137" s="232">
        <f t="shared" si="446"/>
        <v>10.508174821423699</v>
      </c>
      <c r="CT137" s="232">
        <f t="shared" si="446"/>
        <v>10.508174821423699</v>
      </c>
      <c r="CU137" s="232">
        <f t="shared" si="446"/>
        <v>10.508174821423699</v>
      </c>
      <c r="CV137" s="232">
        <f t="shared" si="446"/>
        <v>10.508174821423699</v>
      </c>
      <c r="CW137" s="232">
        <f t="shared" si="446"/>
        <v>10.508174821423699</v>
      </c>
      <c r="CX137" s="232">
        <f t="shared" si="446"/>
        <v>10.508174821423699</v>
      </c>
      <c r="CY137" s="232">
        <f t="shared" si="446"/>
        <v>10.508174821423699</v>
      </c>
      <c r="CZ137" s="232">
        <f t="shared" si="446"/>
        <v>10.508174821423699</v>
      </c>
      <c r="DA137" s="232">
        <f t="shared" si="446"/>
        <v>10.508174821423699</v>
      </c>
      <c r="DD137" s="325">
        <v>0</v>
      </c>
      <c r="DE137" s="151">
        <v>0</v>
      </c>
      <c r="DF137" s="151">
        <v>0</v>
      </c>
      <c r="DG137" s="151">
        <v>0</v>
      </c>
      <c r="DH137" s="151">
        <v>0</v>
      </c>
      <c r="DI137" s="151">
        <v>0</v>
      </c>
      <c r="DJ137" s="151">
        <v>0</v>
      </c>
      <c r="DK137" s="151">
        <v>0</v>
      </c>
      <c r="DL137" s="151">
        <v>0</v>
      </c>
      <c r="DM137" s="151">
        <v>0</v>
      </c>
      <c r="DN137" s="151">
        <v>0</v>
      </c>
      <c r="DO137" s="151">
        <v>0</v>
      </c>
      <c r="DP137" s="151">
        <v>0</v>
      </c>
      <c r="DQ137" s="151">
        <v>0</v>
      </c>
      <c r="DR137" s="151">
        <v>0</v>
      </c>
      <c r="DS137" s="151">
        <v>0</v>
      </c>
      <c r="DT137" s="151">
        <v>0</v>
      </c>
      <c r="DU137" s="151">
        <v>0</v>
      </c>
      <c r="DV137" s="151">
        <v>0</v>
      </c>
      <c r="DW137" s="151">
        <v>0</v>
      </c>
      <c r="DX137" s="151">
        <v>0</v>
      </c>
      <c r="DY137" s="151">
        <v>0</v>
      </c>
      <c r="DZ137" s="151">
        <v>0</v>
      </c>
      <c r="EA137" s="151">
        <v>0</v>
      </c>
      <c r="EB137" s="151">
        <v>0</v>
      </c>
      <c r="EC137" s="151">
        <v>0</v>
      </c>
      <c r="ED137" s="151">
        <v>0</v>
      </c>
      <c r="EE137" s="151">
        <v>0</v>
      </c>
      <c r="EF137" s="151">
        <v>0</v>
      </c>
      <c r="EG137" s="151">
        <v>0</v>
      </c>
      <c r="EH137" s="151">
        <v>0</v>
      </c>
      <c r="EI137" s="151">
        <v>0</v>
      </c>
      <c r="EJ137" s="151">
        <v>0</v>
      </c>
      <c r="EK137" s="151">
        <v>0</v>
      </c>
      <c r="EL137" s="151">
        <v>0</v>
      </c>
      <c r="EM137" s="151">
        <v>0</v>
      </c>
      <c r="EN137" s="326">
        <v>0</v>
      </c>
      <c r="EO137" s="325">
        <f t="shared" si="402"/>
        <v>0</v>
      </c>
      <c r="EP137" s="151">
        <f t="shared" ref="EP137:FU137" si="447">IFERROR(IF(EP$25-$C137&lt;0,0,VLOOKUP((ROUNDDOWN((EP$25-$C137)/365+1,0)),$C$8:$E$16,3,0))*$E133*$D$20,0)</f>
        <v>0</v>
      </c>
      <c r="EQ137" s="151">
        <f t="shared" si="447"/>
        <v>0</v>
      </c>
      <c r="ER137" s="151">
        <f t="shared" si="447"/>
        <v>0</v>
      </c>
      <c r="ES137" s="151">
        <f t="shared" si="447"/>
        <v>0</v>
      </c>
      <c r="ET137" s="151">
        <f t="shared" si="447"/>
        <v>0</v>
      </c>
      <c r="EU137" s="151">
        <f t="shared" si="447"/>
        <v>0</v>
      </c>
      <c r="EV137" s="151">
        <f t="shared" si="447"/>
        <v>0</v>
      </c>
      <c r="EW137" s="151">
        <f t="shared" si="447"/>
        <v>0</v>
      </c>
      <c r="EX137" s="151">
        <f t="shared" si="447"/>
        <v>0</v>
      </c>
      <c r="EY137" s="151">
        <f t="shared" si="447"/>
        <v>0</v>
      </c>
      <c r="EZ137" s="151">
        <f t="shared" si="447"/>
        <v>0</v>
      </c>
      <c r="FA137" s="151">
        <f t="shared" si="447"/>
        <v>0</v>
      </c>
      <c r="FB137" s="151">
        <f t="shared" si="447"/>
        <v>0</v>
      </c>
      <c r="FC137" s="151">
        <f t="shared" si="447"/>
        <v>0</v>
      </c>
      <c r="FD137" s="151">
        <f t="shared" si="447"/>
        <v>0</v>
      </c>
      <c r="FE137" s="151">
        <f t="shared" si="447"/>
        <v>0</v>
      </c>
      <c r="FF137" s="151">
        <f t="shared" si="447"/>
        <v>0</v>
      </c>
      <c r="FG137" s="151">
        <f t="shared" si="447"/>
        <v>0</v>
      </c>
      <c r="FH137" s="151">
        <f t="shared" si="447"/>
        <v>0</v>
      </c>
      <c r="FI137" s="151">
        <f t="shared" si="447"/>
        <v>0</v>
      </c>
      <c r="FJ137" s="151">
        <f t="shared" si="447"/>
        <v>0</v>
      </c>
      <c r="FK137" s="151">
        <f t="shared" si="447"/>
        <v>0</v>
      </c>
      <c r="FL137" s="151">
        <f t="shared" si="447"/>
        <v>0</v>
      </c>
      <c r="FM137" s="210">
        <f t="shared" si="447"/>
        <v>0</v>
      </c>
      <c r="FN137" s="151">
        <f t="shared" si="447"/>
        <v>0</v>
      </c>
      <c r="FO137" s="151">
        <f t="shared" si="447"/>
        <v>0</v>
      </c>
      <c r="FP137" s="151">
        <f t="shared" si="447"/>
        <v>443.1553308</v>
      </c>
      <c r="FQ137" s="151">
        <f t="shared" si="447"/>
        <v>443.1553308</v>
      </c>
      <c r="FR137" s="151">
        <f t="shared" si="447"/>
        <v>443.1553308</v>
      </c>
      <c r="FS137" s="151">
        <f t="shared" si="447"/>
        <v>443.1553308</v>
      </c>
      <c r="FT137" s="151">
        <f t="shared" si="447"/>
        <v>443.1553308</v>
      </c>
      <c r="FU137" s="151">
        <f t="shared" si="447"/>
        <v>443.1553308</v>
      </c>
      <c r="FV137" s="151">
        <f t="shared" ref="FV137:GY137" si="448">IFERROR(IF(FV$25-$C137&lt;0,0,VLOOKUP((ROUNDDOWN((FV$25-$C137)/365+1,0)),$C$8:$E$16,3,0))*$E133*$D$20,0)</f>
        <v>443.1553308</v>
      </c>
      <c r="FW137" s="151">
        <f t="shared" si="448"/>
        <v>443.1553308</v>
      </c>
      <c r="FX137" s="151">
        <f t="shared" si="448"/>
        <v>443.1553308</v>
      </c>
      <c r="FY137" s="151">
        <f t="shared" si="448"/>
        <v>443.1553308</v>
      </c>
      <c r="FZ137" s="151">
        <f t="shared" si="448"/>
        <v>443.1553308</v>
      </c>
      <c r="GA137" s="151">
        <f t="shared" si="448"/>
        <v>443.1553308</v>
      </c>
      <c r="GB137" s="151">
        <f t="shared" si="448"/>
        <v>469.58832648000003</v>
      </c>
      <c r="GC137" s="151">
        <f t="shared" si="448"/>
        <v>469.58832648000003</v>
      </c>
      <c r="GD137" s="151">
        <f t="shared" si="448"/>
        <v>469.58832648000003</v>
      </c>
      <c r="GE137" s="151">
        <f t="shared" si="448"/>
        <v>469.58832648000003</v>
      </c>
      <c r="GF137" s="151">
        <f t="shared" si="448"/>
        <v>469.58832648000003</v>
      </c>
      <c r="GG137" s="151">
        <f t="shared" si="448"/>
        <v>469.58832648000003</v>
      </c>
      <c r="GH137" s="151">
        <f t="shared" si="448"/>
        <v>469.58832648000003</v>
      </c>
      <c r="GI137" s="151">
        <f t="shared" si="448"/>
        <v>469.58832648000003</v>
      </c>
      <c r="GJ137" s="151">
        <f t="shared" si="448"/>
        <v>469.58832648000003</v>
      </c>
      <c r="GK137" s="151">
        <f t="shared" si="448"/>
        <v>469.58832648000003</v>
      </c>
      <c r="GL137" s="307">
        <f t="shared" si="448"/>
        <v>469.58832648000003</v>
      </c>
      <c r="GM137" s="151">
        <f t="shared" si="448"/>
        <v>469.58832648000003</v>
      </c>
      <c r="GN137" s="151">
        <f t="shared" si="448"/>
        <v>400.61620872000003</v>
      </c>
      <c r="GO137" s="151">
        <f t="shared" si="448"/>
        <v>400.61620872000003</v>
      </c>
      <c r="GP137" s="151">
        <f t="shared" si="448"/>
        <v>400.61620872000003</v>
      </c>
      <c r="GQ137" s="151">
        <f t="shared" si="448"/>
        <v>400.61620872000003</v>
      </c>
      <c r="GR137" s="151">
        <f t="shared" si="448"/>
        <v>400.61620872000003</v>
      </c>
      <c r="GS137" s="151">
        <f t="shared" si="448"/>
        <v>400.61620872000003</v>
      </c>
      <c r="GT137" s="151">
        <f t="shared" si="448"/>
        <v>400.61620872000003</v>
      </c>
      <c r="GU137" s="151">
        <f t="shared" si="448"/>
        <v>400.61620872000003</v>
      </c>
      <c r="GV137" s="151">
        <f t="shared" si="448"/>
        <v>400.61620872000003</v>
      </c>
      <c r="GW137" s="151">
        <f t="shared" si="448"/>
        <v>400.61620872000003</v>
      </c>
      <c r="GX137" s="151">
        <f t="shared" si="448"/>
        <v>400.61620872000003</v>
      </c>
      <c r="GY137" s="151">
        <f t="shared" si="448"/>
        <v>400.61620872000003</v>
      </c>
    </row>
    <row r="138" spans="1:207" x14ac:dyDescent="0.25">
      <c r="C138" s="144">
        <v>44287</v>
      </c>
      <c r="D138" s="203">
        <f t="shared" si="342"/>
        <v>44316</v>
      </c>
      <c r="E138" s="213">
        <f>VLOOKUP(C138,'Sale_Actual&amp;forcast'!$B$4:$D$150,3,0)</f>
        <v>1250</v>
      </c>
      <c r="F138" s="208">
        <v>0</v>
      </c>
      <c r="G138" s="208">
        <v>0</v>
      </c>
      <c r="H138" s="208">
        <v>0</v>
      </c>
      <c r="I138" s="208">
        <v>0</v>
      </c>
      <c r="J138" s="208">
        <v>0</v>
      </c>
      <c r="K138" s="208">
        <v>0</v>
      </c>
      <c r="L138" s="208">
        <v>0</v>
      </c>
      <c r="M138" s="208">
        <v>0</v>
      </c>
      <c r="N138" s="208">
        <v>0</v>
      </c>
      <c r="O138" s="208">
        <v>0</v>
      </c>
      <c r="P138" s="208">
        <v>0</v>
      </c>
      <c r="Q138" s="208">
        <v>0</v>
      </c>
      <c r="R138" s="208">
        <v>0</v>
      </c>
      <c r="S138" s="208">
        <v>0</v>
      </c>
      <c r="T138" s="208">
        <v>0</v>
      </c>
      <c r="U138" s="208">
        <v>0</v>
      </c>
      <c r="V138" s="208">
        <v>0</v>
      </c>
      <c r="W138" s="208">
        <v>0</v>
      </c>
      <c r="X138" s="208">
        <v>0</v>
      </c>
      <c r="Y138" s="208">
        <v>0</v>
      </c>
      <c r="Z138" s="208">
        <v>0</v>
      </c>
      <c r="AA138" s="208">
        <v>0</v>
      </c>
      <c r="AB138" s="208">
        <v>0</v>
      </c>
      <c r="AC138" s="208">
        <v>0</v>
      </c>
      <c r="AD138" s="208">
        <v>0</v>
      </c>
      <c r="AE138" s="208">
        <v>0</v>
      </c>
      <c r="AF138" s="208">
        <v>0</v>
      </c>
      <c r="AG138" s="208">
        <v>0</v>
      </c>
      <c r="AH138" s="208">
        <v>0</v>
      </c>
      <c r="AI138" s="208">
        <v>0</v>
      </c>
      <c r="AJ138" s="208">
        <v>0</v>
      </c>
      <c r="AK138" s="208">
        <v>0</v>
      </c>
      <c r="AL138" s="208">
        <v>0</v>
      </c>
      <c r="AM138" s="208">
        <v>0</v>
      </c>
      <c r="AN138" s="208">
        <v>0</v>
      </c>
      <c r="AO138" s="214">
        <v>0</v>
      </c>
      <c r="AP138" s="208">
        <v>0</v>
      </c>
      <c r="AQ138" s="232">
        <f t="shared" si="399"/>
        <v>0</v>
      </c>
      <c r="AR138" s="232">
        <f t="shared" ref="AR138:BW138" si="449">IFERROR(IF(AR$25-$C138&lt;0,0,VLOOKUP((ROUNDDOWN((AR$25-$C138)/365+1,0)),$C$8:$E$16,3,0))*$E134*$D$3,0)</f>
        <v>0</v>
      </c>
      <c r="AS138" s="232">
        <f t="shared" si="449"/>
        <v>0</v>
      </c>
      <c r="AT138" s="232">
        <f t="shared" si="449"/>
        <v>0</v>
      </c>
      <c r="AU138" s="232">
        <f t="shared" si="449"/>
        <v>0</v>
      </c>
      <c r="AV138" s="232">
        <f t="shared" si="449"/>
        <v>0</v>
      </c>
      <c r="AW138" s="232">
        <f t="shared" si="449"/>
        <v>0</v>
      </c>
      <c r="AX138" s="232">
        <f t="shared" si="449"/>
        <v>0</v>
      </c>
      <c r="AY138" s="232">
        <f t="shared" si="449"/>
        <v>0</v>
      </c>
      <c r="AZ138" s="232">
        <f t="shared" si="449"/>
        <v>0</v>
      </c>
      <c r="BA138" s="232">
        <f t="shared" si="449"/>
        <v>0</v>
      </c>
      <c r="BB138" s="232">
        <f t="shared" si="449"/>
        <v>0</v>
      </c>
      <c r="BC138" s="232">
        <f t="shared" si="449"/>
        <v>0</v>
      </c>
      <c r="BD138" s="232">
        <f t="shared" si="449"/>
        <v>0</v>
      </c>
      <c r="BE138" s="232">
        <f t="shared" si="449"/>
        <v>0</v>
      </c>
      <c r="BF138" s="232">
        <f t="shared" si="449"/>
        <v>0</v>
      </c>
      <c r="BG138" s="232">
        <f t="shared" si="449"/>
        <v>0</v>
      </c>
      <c r="BH138" s="232">
        <f t="shared" si="449"/>
        <v>0</v>
      </c>
      <c r="BI138" s="232">
        <f t="shared" si="449"/>
        <v>0</v>
      </c>
      <c r="BJ138" s="232">
        <f t="shared" si="449"/>
        <v>0</v>
      </c>
      <c r="BK138" s="232">
        <f t="shared" si="449"/>
        <v>0</v>
      </c>
      <c r="BL138" s="232">
        <f t="shared" si="449"/>
        <v>0</v>
      </c>
      <c r="BM138" s="232">
        <f t="shared" si="449"/>
        <v>0</v>
      </c>
      <c r="BN138" s="232">
        <f t="shared" si="449"/>
        <v>0</v>
      </c>
      <c r="BO138" s="269">
        <f t="shared" si="314"/>
        <v>0</v>
      </c>
      <c r="BP138" s="232">
        <f t="shared" si="449"/>
        <v>0</v>
      </c>
      <c r="BQ138" s="232">
        <f t="shared" si="449"/>
        <v>0</v>
      </c>
      <c r="BR138" s="232">
        <f t="shared" si="449"/>
        <v>0</v>
      </c>
      <c r="BS138" s="232">
        <f t="shared" si="449"/>
        <v>8.9712023453388454</v>
      </c>
      <c r="BT138" s="232">
        <f t="shared" si="449"/>
        <v>8.9712023453388454</v>
      </c>
      <c r="BU138" s="232">
        <f t="shared" si="449"/>
        <v>8.9712023453388454</v>
      </c>
      <c r="BV138" s="232">
        <f t="shared" si="449"/>
        <v>8.9712023453388454</v>
      </c>
      <c r="BW138" s="232">
        <f t="shared" si="449"/>
        <v>8.9712023453388454</v>
      </c>
      <c r="BX138" s="232">
        <f t="shared" ref="BX138:DA138" si="450">IFERROR(IF(BX$25-$C138&lt;0,0,VLOOKUP((ROUNDDOWN((BX$25-$C138)/365+1,0)),$C$8:$E$16,3,0))*$E134*$D$3,0)</f>
        <v>8.9712023453388454</v>
      </c>
      <c r="BY138" s="232">
        <f t="shared" si="450"/>
        <v>8.9712023453388454</v>
      </c>
      <c r="BZ138" s="232">
        <f t="shared" si="450"/>
        <v>8.9712023453388454</v>
      </c>
      <c r="CA138" s="232">
        <f t="shared" si="450"/>
        <v>8.9712023453388454</v>
      </c>
      <c r="CB138" s="232">
        <f t="shared" si="450"/>
        <v>8.9712023453388454</v>
      </c>
      <c r="CC138" s="232">
        <f t="shared" si="450"/>
        <v>8.9712023453388454</v>
      </c>
      <c r="CD138" s="232">
        <f t="shared" si="450"/>
        <v>8.9712023453388454</v>
      </c>
      <c r="CE138" s="232">
        <f t="shared" si="450"/>
        <v>9.5063098716562244</v>
      </c>
      <c r="CF138" s="232">
        <f t="shared" si="450"/>
        <v>9.5063098716562244</v>
      </c>
      <c r="CG138" s="232">
        <f t="shared" si="450"/>
        <v>9.5063098716562244</v>
      </c>
      <c r="CH138" s="232">
        <f t="shared" si="450"/>
        <v>9.5063098716562244</v>
      </c>
      <c r="CI138" s="232">
        <f t="shared" si="450"/>
        <v>9.5063098716562244</v>
      </c>
      <c r="CJ138" s="232">
        <f t="shared" si="450"/>
        <v>9.5063098716562244</v>
      </c>
      <c r="CK138" s="232">
        <f t="shared" si="450"/>
        <v>9.5063098716562244</v>
      </c>
      <c r="CL138" s="232">
        <f t="shared" si="450"/>
        <v>9.5063098716562244</v>
      </c>
      <c r="CM138" s="232">
        <f t="shared" si="450"/>
        <v>9.5063098716562244</v>
      </c>
      <c r="CN138" s="232">
        <f t="shared" si="450"/>
        <v>9.5063098716562244</v>
      </c>
      <c r="CO138" s="232">
        <f t="shared" si="450"/>
        <v>9.5063098716562244</v>
      </c>
      <c r="CP138" s="232">
        <f t="shared" si="450"/>
        <v>9.5063098716562244</v>
      </c>
      <c r="CQ138" s="232">
        <f t="shared" si="450"/>
        <v>8.110043638111236</v>
      </c>
      <c r="CR138" s="232">
        <f t="shared" si="450"/>
        <v>8.110043638111236</v>
      </c>
      <c r="CS138" s="232">
        <f t="shared" si="450"/>
        <v>8.110043638111236</v>
      </c>
      <c r="CT138" s="232">
        <f t="shared" si="450"/>
        <v>8.110043638111236</v>
      </c>
      <c r="CU138" s="232">
        <f t="shared" si="450"/>
        <v>8.110043638111236</v>
      </c>
      <c r="CV138" s="232">
        <f t="shared" si="450"/>
        <v>8.110043638111236</v>
      </c>
      <c r="CW138" s="232">
        <f t="shared" si="450"/>
        <v>8.110043638111236</v>
      </c>
      <c r="CX138" s="232">
        <f t="shared" si="450"/>
        <v>8.110043638111236</v>
      </c>
      <c r="CY138" s="232">
        <f t="shared" si="450"/>
        <v>8.110043638111236</v>
      </c>
      <c r="CZ138" s="232">
        <f t="shared" si="450"/>
        <v>8.110043638111236</v>
      </c>
      <c r="DA138" s="232">
        <f t="shared" si="450"/>
        <v>8.110043638111236</v>
      </c>
      <c r="DD138" s="325">
        <v>0</v>
      </c>
      <c r="DE138" s="151">
        <v>0</v>
      </c>
      <c r="DF138" s="151">
        <v>0</v>
      </c>
      <c r="DG138" s="151">
        <v>0</v>
      </c>
      <c r="DH138" s="151">
        <v>0</v>
      </c>
      <c r="DI138" s="151">
        <v>0</v>
      </c>
      <c r="DJ138" s="151">
        <v>0</v>
      </c>
      <c r="DK138" s="151">
        <v>0</v>
      </c>
      <c r="DL138" s="151">
        <v>0</v>
      </c>
      <c r="DM138" s="151">
        <v>0</v>
      </c>
      <c r="DN138" s="151">
        <v>0</v>
      </c>
      <c r="DO138" s="151">
        <v>0</v>
      </c>
      <c r="DP138" s="151">
        <v>0</v>
      </c>
      <c r="DQ138" s="151">
        <v>0</v>
      </c>
      <c r="DR138" s="151">
        <v>0</v>
      </c>
      <c r="DS138" s="151">
        <v>0</v>
      </c>
      <c r="DT138" s="151">
        <v>0</v>
      </c>
      <c r="DU138" s="151">
        <v>0</v>
      </c>
      <c r="DV138" s="151">
        <v>0</v>
      </c>
      <c r="DW138" s="151">
        <v>0</v>
      </c>
      <c r="DX138" s="151">
        <v>0</v>
      </c>
      <c r="DY138" s="151">
        <v>0</v>
      </c>
      <c r="DZ138" s="151">
        <v>0</v>
      </c>
      <c r="EA138" s="151">
        <v>0</v>
      </c>
      <c r="EB138" s="151">
        <v>0</v>
      </c>
      <c r="EC138" s="151">
        <v>0</v>
      </c>
      <c r="ED138" s="151">
        <v>0</v>
      </c>
      <c r="EE138" s="151">
        <v>0</v>
      </c>
      <c r="EF138" s="151">
        <v>0</v>
      </c>
      <c r="EG138" s="151">
        <v>0</v>
      </c>
      <c r="EH138" s="151">
        <v>0</v>
      </c>
      <c r="EI138" s="151">
        <v>0</v>
      </c>
      <c r="EJ138" s="151">
        <v>0</v>
      </c>
      <c r="EK138" s="151">
        <v>0</v>
      </c>
      <c r="EL138" s="151">
        <v>0</v>
      </c>
      <c r="EM138" s="151">
        <v>0</v>
      </c>
      <c r="EN138" s="326">
        <v>0</v>
      </c>
      <c r="EO138" s="325">
        <f t="shared" si="402"/>
        <v>0</v>
      </c>
      <c r="EP138" s="151">
        <f t="shared" ref="EP138:FU138" si="451">IFERROR(IF(EP$25-$C138&lt;0,0,VLOOKUP((ROUNDDOWN((EP$25-$C138)/365+1,0)),$C$8:$E$16,3,0))*$E134*$D$20,0)</f>
        <v>0</v>
      </c>
      <c r="EQ138" s="151">
        <f t="shared" si="451"/>
        <v>0</v>
      </c>
      <c r="ER138" s="151">
        <f t="shared" si="451"/>
        <v>0</v>
      </c>
      <c r="ES138" s="151">
        <f t="shared" si="451"/>
        <v>0</v>
      </c>
      <c r="ET138" s="151">
        <f t="shared" si="451"/>
        <v>0</v>
      </c>
      <c r="EU138" s="151">
        <f t="shared" si="451"/>
        <v>0</v>
      </c>
      <c r="EV138" s="151">
        <f t="shared" si="451"/>
        <v>0</v>
      </c>
      <c r="EW138" s="151">
        <f t="shared" si="451"/>
        <v>0</v>
      </c>
      <c r="EX138" s="151">
        <f t="shared" si="451"/>
        <v>0</v>
      </c>
      <c r="EY138" s="151">
        <f t="shared" si="451"/>
        <v>0</v>
      </c>
      <c r="EZ138" s="151">
        <f t="shared" si="451"/>
        <v>0</v>
      </c>
      <c r="FA138" s="151">
        <f t="shared" si="451"/>
        <v>0</v>
      </c>
      <c r="FB138" s="151">
        <f t="shared" si="451"/>
        <v>0</v>
      </c>
      <c r="FC138" s="151">
        <f t="shared" si="451"/>
        <v>0</v>
      </c>
      <c r="FD138" s="151">
        <f t="shared" si="451"/>
        <v>0</v>
      </c>
      <c r="FE138" s="151">
        <f t="shared" si="451"/>
        <v>0</v>
      </c>
      <c r="FF138" s="151">
        <f t="shared" si="451"/>
        <v>0</v>
      </c>
      <c r="FG138" s="151">
        <f t="shared" si="451"/>
        <v>0</v>
      </c>
      <c r="FH138" s="151">
        <f t="shared" si="451"/>
        <v>0</v>
      </c>
      <c r="FI138" s="151">
        <f t="shared" si="451"/>
        <v>0</v>
      </c>
      <c r="FJ138" s="151">
        <f t="shared" si="451"/>
        <v>0</v>
      </c>
      <c r="FK138" s="151">
        <f t="shared" si="451"/>
        <v>0</v>
      </c>
      <c r="FL138" s="151">
        <f t="shared" si="451"/>
        <v>0</v>
      </c>
      <c r="FM138" s="210">
        <f t="shared" si="451"/>
        <v>0</v>
      </c>
      <c r="FN138" s="151">
        <f t="shared" si="451"/>
        <v>0</v>
      </c>
      <c r="FO138" s="151">
        <f t="shared" si="451"/>
        <v>0</v>
      </c>
      <c r="FP138" s="151">
        <f t="shared" si="451"/>
        <v>0</v>
      </c>
      <c r="FQ138" s="151">
        <f t="shared" si="451"/>
        <v>342.02029679999998</v>
      </c>
      <c r="FR138" s="151">
        <f t="shared" si="451"/>
        <v>342.02029679999998</v>
      </c>
      <c r="FS138" s="151">
        <f t="shared" si="451"/>
        <v>342.02029679999998</v>
      </c>
      <c r="FT138" s="151">
        <f t="shared" si="451"/>
        <v>342.02029679999998</v>
      </c>
      <c r="FU138" s="151">
        <f t="shared" si="451"/>
        <v>342.02029679999998</v>
      </c>
      <c r="FV138" s="151">
        <f t="shared" ref="FV138:GY138" si="452">IFERROR(IF(FV$25-$C138&lt;0,0,VLOOKUP((ROUNDDOWN((FV$25-$C138)/365+1,0)),$C$8:$E$16,3,0))*$E134*$D$20,0)</f>
        <v>342.02029679999998</v>
      </c>
      <c r="FW138" s="151">
        <f t="shared" si="452"/>
        <v>342.02029679999998</v>
      </c>
      <c r="FX138" s="151">
        <f t="shared" si="452"/>
        <v>342.02029679999998</v>
      </c>
      <c r="FY138" s="151">
        <f t="shared" si="452"/>
        <v>342.02029679999998</v>
      </c>
      <c r="FZ138" s="151">
        <f t="shared" si="452"/>
        <v>342.02029679999998</v>
      </c>
      <c r="GA138" s="151">
        <f t="shared" si="452"/>
        <v>342.02029679999998</v>
      </c>
      <c r="GB138" s="151">
        <f t="shared" si="452"/>
        <v>342.02029679999998</v>
      </c>
      <c r="GC138" s="151">
        <f t="shared" si="452"/>
        <v>362.42086608</v>
      </c>
      <c r="GD138" s="151">
        <f t="shared" si="452"/>
        <v>362.42086608</v>
      </c>
      <c r="GE138" s="151">
        <f t="shared" si="452"/>
        <v>362.42086608</v>
      </c>
      <c r="GF138" s="151">
        <f t="shared" si="452"/>
        <v>362.42086608</v>
      </c>
      <c r="GG138" s="151">
        <f t="shared" si="452"/>
        <v>362.42086608</v>
      </c>
      <c r="GH138" s="151">
        <f t="shared" si="452"/>
        <v>362.42086608</v>
      </c>
      <c r="GI138" s="151">
        <f t="shared" si="452"/>
        <v>362.42086608</v>
      </c>
      <c r="GJ138" s="151">
        <f t="shared" si="452"/>
        <v>362.42086608</v>
      </c>
      <c r="GK138" s="151">
        <f t="shared" si="452"/>
        <v>362.42086608</v>
      </c>
      <c r="GL138" s="307">
        <f t="shared" si="452"/>
        <v>362.42086608</v>
      </c>
      <c r="GM138" s="151">
        <f t="shared" si="452"/>
        <v>362.42086608</v>
      </c>
      <c r="GN138" s="151">
        <f t="shared" si="452"/>
        <v>362.42086608</v>
      </c>
      <c r="GO138" s="151">
        <f t="shared" si="452"/>
        <v>309.18927312</v>
      </c>
      <c r="GP138" s="151">
        <f t="shared" si="452"/>
        <v>309.18927312</v>
      </c>
      <c r="GQ138" s="151">
        <f t="shared" si="452"/>
        <v>309.18927312</v>
      </c>
      <c r="GR138" s="151">
        <f t="shared" si="452"/>
        <v>309.18927312</v>
      </c>
      <c r="GS138" s="151">
        <f t="shared" si="452"/>
        <v>309.18927312</v>
      </c>
      <c r="GT138" s="151">
        <f t="shared" si="452"/>
        <v>309.18927312</v>
      </c>
      <c r="GU138" s="151">
        <f t="shared" si="452"/>
        <v>309.18927312</v>
      </c>
      <c r="GV138" s="151">
        <f t="shared" si="452"/>
        <v>309.18927312</v>
      </c>
      <c r="GW138" s="151">
        <f t="shared" si="452"/>
        <v>309.18927312</v>
      </c>
      <c r="GX138" s="151">
        <f t="shared" si="452"/>
        <v>309.18927312</v>
      </c>
      <c r="GY138" s="151">
        <f t="shared" si="452"/>
        <v>309.18927312</v>
      </c>
    </row>
    <row r="139" spans="1:207" x14ac:dyDescent="0.25">
      <c r="C139" s="144">
        <v>44317</v>
      </c>
      <c r="D139" s="203">
        <f t="shared" si="342"/>
        <v>44347</v>
      </c>
      <c r="E139" s="213">
        <f>VLOOKUP(C139,'Sale_Actual&amp;forcast'!$B$4:$D$150,3,0)</f>
        <v>1250</v>
      </c>
      <c r="F139" s="208">
        <v>0</v>
      </c>
      <c r="G139" s="208">
        <v>0</v>
      </c>
      <c r="H139" s="208">
        <v>0</v>
      </c>
      <c r="I139" s="208">
        <v>0</v>
      </c>
      <c r="J139" s="208">
        <v>0</v>
      </c>
      <c r="K139" s="208">
        <v>0</v>
      </c>
      <c r="L139" s="208">
        <v>0</v>
      </c>
      <c r="M139" s="208">
        <v>0</v>
      </c>
      <c r="N139" s="208">
        <v>0</v>
      </c>
      <c r="O139" s="208">
        <v>0</v>
      </c>
      <c r="P139" s="208">
        <v>0</v>
      </c>
      <c r="Q139" s="208">
        <v>0</v>
      </c>
      <c r="R139" s="208">
        <v>0</v>
      </c>
      <c r="S139" s="208">
        <v>0</v>
      </c>
      <c r="T139" s="208">
        <v>0</v>
      </c>
      <c r="U139" s="208">
        <v>0</v>
      </c>
      <c r="V139" s="208">
        <v>0</v>
      </c>
      <c r="W139" s="208">
        <v>0</v>
      </c>
      <c r="X139" s="208">
        <v>0</v>
      </c>
      <c r="Y139" s="208">
        <v>0</v>
      </c>
      <c r="Z139" s="208">
        <v>0</v>
      </c>
      <c r="AA139" s="208">
        <v>0</v>
      </c>
      <c r="AB139" s="208">
        <v>0</v>
      </c>
      <c r="AC139" s="208">
        <v>0</v>
      </c>
      <c r="AD139" s="208">
        <v>0</v>
      </c>
      <c r="AE139" s="208">
        <v>0</v>
      </c>
      <c r="AF139" s="208">
        <v>0</v>
      </c>
      <c r="AG139" s="208">
        <v>0</v>
      </c>
      <c r="AH139" s="208">
        <v>0</v>
      </c>
      <c r="AI139" s="208">
        <v>0</v>
      </c>
      <c r="AJ139" s="208">
        <v>0</v>
      </c>
      <c r="AK139" s="208">
        <v>0</v>
      </c>
      <c r="AL139" s="208">
        <v>0</v>
      </c>
      <c r="AM139" s="208">
        <v>0</v>
      </c>
      <c r="AN139" s="208">
        <v>0</v>
      </c>
      <c r="AO139" s="214">
        <v>0</v>
      </c>
      <c r="AP139" s="208">
        <v>0</v>
      </c>
      <c r="AQ139" s="232">
        <f t="shared" si="399"/>
        <v>0</v>
      </c>
      <c r="AR139" s="232">
        <f t="shared" ref="AR139:BW139" si="453">IFERROR(IF(AR$25-$C139&lt;0,0,VLOOKUP((ROUNDDOWN((AR$25-$C139)/365+1,0)),$C$8:$E$16,3,0))*$E135*$D$3,0)</f>
        <v>0</v>
      </c>
      <c r="AS139" s="232">
        <f t="shared" si="453"/>
        <v>0</v>
      </c>
      <c r="AT139" s="232">
        <f t="shared" si="453"/>
        <v>0</v>
      </c>
      <c r="AU139" s="232">
        <f t="shared" si="453"/>
        <v>0</v>
      </c>
      <c r="AV139" s="232">
        <f t="shared" si="453"/>
        <v>0</v>
      </c>
      <c r="AW139" s="232">
        <f t="shared" si="453"/>
        <v>0</v>
      </c>
      <c r="AX139" s="232">
        <f t="shared" si="453"/>
        <v>0</v>
      </c>
      <c r="AY139" s="232">
        <f t="shared" si="453"/>
        <v>0</v>
      </c>
      <c r="AZ139" s="232">
        <f t="shared" si="453"/>
        <v>0</v>
      </c>
      <c r="BA139" s="232">
        <f t="shared" si="453"/>
        <v>0</v>
      </c>
      <c r="BB139" s="232">
        <f t="shared" si="453"/>
        <v>0</v>
      </c>
      <c r="BC139" s="232">
        <f t="shared" si="453"/>
        <v>0</v>
      </c>
      <c r="BD139" s="232">
        <f t="shared" si="453"/>
        <v>0</v>
      </c>
      <c r="BE139" s="232">
        <f t="shared" si="453"/>
        <v>0</v>
      </c>
      <c r="BF139" s="232">
        <f t="shared" si="453"/>
        <v>0</v>
      </c>
      <c r="BG139" s="232">
        <f t="shared" si="453"/>
        <v>0</v>
      </c>
      <c r="BH139" s="232">
        <f t="shared" si="453"/>
        <v>0</v>
      </c>
      <c r="BI139" s="232">
        <f t="shared" si="453"/>
        <v>0</v>
      </c>
      <c r="BJ139" s="232">
        <f t="shared" si="453"/>
        <v>0</v>
      </c>
      <c r="BK139" s="232">
        <f t="shared" si="453"/>
        <v>0</v>
      </c>
      <c r="BL139" s="232">
        <f t="shared" si="453"/>
        <v>0</v>
      </c>
      <c r="BM139" s="232">
        <f t="shared" si="453"/>
        <v>0</v>
      </c>
      <c r="BN139" s="232">
        <f t="shared" si="453"/>
        <v>0</v>
      </c>
      <c r="BO139" s="269">
        <f t="shared" si="314"/>
        <v>0</v>
      </c>
      <c r="BP139" s="232">
        <f t="shared" si="453"/>
        <v>0</v>
      </c>
      <c r="BQ139" s="232">
        <f t="shared" si="453"/>
        <v>0</v>
      </c>
      <c r="BR139" s="232">
        <f t="shared" si="453"/>
        <v>0</v>
      </c>
      <c r="BS139" s="232">
        <f t="shared" si="453"/>
        <v>0</v>
      </c>
      <c r="BT139" s="232">
        <f t="shared" si="453"/>
        <v>30.145169171165474</v>
      </c>
      <c r="BU139" s="232">
        <f t="shared" si="453"/>
        <v>30.145169171165474</v>
      </c>
      <c r="BV139" s="232">
        <f t="shared" si="453"/>
        <v>30.145169171165474</v>
      </c>
      <c r="BW139" s="232">
        <f t="shared" si="453"/>
        <v>30.145169171165474</v>
      </c>
      <c r="BX139" s="232">
        <f t="shared" ref="BX139:DA139" si="454">IFERROR(IF(BX$25-$C139&lt;0,0,VLOOKUP((ROUNDDOWN((BX$25-$C139)/365+1,0)),$C$8:$E$16,3,0))*$E135*$D$3,0)</f>
        <v>30.145169171165474</v>
      </c>
      <c r="BY139" s="232">
        <f t="shared" si="454"/>
        <v>30.145169171165474</v>
      </c>
      <c r="BZ139" s="232">
        <f t="shared" si="454"/>
        <v>30.145169171165474</v>
      </c>
      <c r="CA139" s="232">
        <f t="shared" si="454"/>
        <v>30.145169171165474</v>
      </c>
      <c r="CB139" s="232">
        <f t="shared" si="454"/>
        <v>30.145169171165474</v>
      </c>
      <c r="CC139" s="232">
        <f t="shared" si="454"/>
        <v>30.145169171165474</v>
      </c>
      <c r="CD139" s="232">
        <f t="shared" si="454"/>
        <v>30.145169171165474</v>
      </c>
      <c r="CE139" s="232">
        <f t="shared" si="454"/>
        <v>30.145169171165474</v>
      </c>
      <c r="CF139" s="232">
        <f t="shared" si="454"/>
        <v>31.943245536479246</v>
      </c>
      <c r="CG139" s="232">
        <f t="shared" si="454"/>
        <v>31.943245536479246</v>
      </c>
      <c r="CH139" s="232">
        <f t="shared" si="454"/>
        <v>31.943245536479246</v>
      </c>
      <c r="CI139" s="232">
        <f t="shared" si="454"/>
        <v>31.943245536479246</v>
      </c>
      <c r="CJ139" s="232">
        <f t="shared" si="454"/>
        <v>31.943245536479246</v>
      </c>
      <c r="CK139" s="232">
        <f t="shared" si="454"/>
        <v>31.943245536479246</v>
      </c>
      <c r="CL139" s="232">
        <f t="shared" si="454"/>
        <v>31.943245536479246</v>
      </c>
      <c r="CM139" s="232">
        <f t="shared" si="454"/>
        <v>31.943245536479246</v>
      </c>
      <c r="CN139" s="232">
        <f t="shared" si="454"/>
        <v>31.943245536479246</v>
      </c>
      <c r="CO139" s="232">
        <f t="shared" si="454"/>
        <v>31.943245536479246</v>
      </c>
      <c r="CP139" s="232">
        <f t="shared" si="454"/>
        <v>31.943245536479246</v>
      </c>
      <c r="CQ139" s="232">
        <f t="shared" si="454"/>
        <v>31.943245536479246</v>
      </c>
      <c r="CR139" s="232">
        <f t="shared" si="454"/>
        <v>27.251490719459799</v>
      </c>
      <c r="CS139" s="232">
        <f t="shared" si="454"/>
        <v>27.251490719459799</v>
      </c>
      <c r="CT139" s="232">
        <f t="shared" si="454"/>
        <v>27.251490719459799</v>
      </c>
      <c r="CU139" s="232">
        <f t="shared" si="454"/>
        <v>27.251490719459799</v>
      </c>
      <c r="CV139" s="232">
        <f t="shared" si="454"/>
        <v>27.251490719459799</v>
      </c>
      <c r="CW139" s="232">
        <f t="shared" si="454"/>
        <v>27.251490719459799</v>
      </c>
      <c r="CX139" s="232">
        <f t="shared" si="454"/>
        <v>27.251490719459799</v>
      </c>
      <c r="CY139" s="232">
        <f t="shared" si="454"/>
        <v>27.251490719459799</v>
      </c>
      <c r="CZ139" s="232">
        <f t="shared" si="454"/>
        <v>27.251490719459799</v>
      </c>
      <c r="DA139" s="232">
        <f t="shared" si="454"/>
        <v>27.251490719459799</v>
      </c>
      <c r="DD139" s="325">
        <v>0</v>
      </c>
      <c r="DE139" s="151">
        <v>0</v>
      </c>
      <c r="DF139" s="151">
        <v>0</v>
      </c>
      <c r="DG139" s="151">
        <v>0</v>
      </c>
      <c r="DH139" s="151">
        <v>0</v>
      </c>
      <c r="DI139" s="151">
        <v>0</v>
      </c>
      <c r="DJ139" s="151">
        <v>0</v>
      </c>
      <c r="DK139" s="151">
        <v>0</v>
      </c>
      <c r="DL139" s="151">
        <v>0</v>
      </c>
      <c r="DM139" s="151">
        <v>0</v>
      </c>
      <c r="DN139" s="151">
        <v>0</v>
      </c>
      <c r="DO139" s="151">
        <v>0</v>
      </c>
      <c r="DP139" s="151">
        <v>0</v>
      </c>
      <c r="DQ139" s="151">
        <v>0</v>
      </c>
      <c r="DR139" s="151">
        <v>0</v>
      </c>
      <c r="DS139" s="151">
        <v>0</v>
      </c>
      <c r="DT139" s="151">
        <v>0</v>
      </c>
      <c r="DU139" s="151">
        <v>0</v>
      </c>
      <c r="DV139" s="151">
        <v>0</v>
      </c>
      <c r="DW139" s="151">
        <v>0</v>
      </c>
      <c r="DX139" s="151">
        <v>0</v>
      </c>
      <c r="DY139" s="151">
        <v>0</v>
      </c>
      <c r="DZ139" s="151">
        <v>0</v>
      </c>
      <c r="EA139" s="151">
        <v>0</v>
      </c>
      <c r="EB139" s="151">
        <v>0</v>
      </c>
      <c r="EC139" s="151">
        <v>0</v>
      </c>
      <c r="ED139" s="151">
        <v>0</v>
      </c>
      <c r="EE139" s="151">
        <v>0</v>
      </c>
      <c r="EF139" s="151">
        <v>0</v>
      </c>
      <c r="EG139" s="151">
        <v>0</v>
      </c>
      <c r="EH139" s="151">
        <v>0</v>
      </c>
      <c r="EI139" s="151">
        <v>0</v>
      </c>
      <c r="EJ139" s="151">
        <v>0</v>
      </c>
      <c r="EK139" s="151">
        <v>0</v>
      </c>
      <c r="EL139" s="151">
        <v>0</v>
      </c>
      <c r="EM139" s="151">
        <v>0</v>
      </c>
      <c r="EN139" s="326">
        <v>0</v>
      </c>
      <c r="EO139" s="325">
        <f t="shared" si="402"/>
        <v>0</v>
      </c>
      <c r="EP139" s="151">
        <f t="shared" ref="EP139:FU139" si="455">IFERROR(IF(EP$25-$C139&lt;0,0,VLOOKUP((ROUNDDOWN((EP$25-$C139)/365+1,0)),$C$8:$E$16,3,0))*$E135*$D$20,0)</f>
        <v>0</v>
      </c>
      <c r="EQ139" s="151">
        <f t="shared" si="455"/>
        <v>0</v>
      </c>
      <c r="ER139" s="151">
        <f t="shared" si="455"/>
        <v>0</v>
      </c>
      <c r="ES139" s="151">
        <f t="shared" si="455"/>
        <v>0</v>
      </c>
      <c r="ET139" s="151">
        <f t="shared" si="455"/>
        <v>0</v>
      </c>
      <c r="EU139" s="151">
        <f t="shared" si="455"/>
        <v>0</v>
      </c>
      <c r="EV139" s="151">
        <f t="shared" si="455"/>
        <v>0</v>
      </c>
      <c r="EW139" s="151">
        <f t="shared" si="455"/>
        <v>0</v>
      </c>
      <c r="EX139" s="151">
        <f t="shared" si="455"/>
        <v>0</v>
      </c>
      <c r="EY139" s="151">
        <f t="shared" si="455"/>
        <v>0</v>
      </c>
      <c r="EZ139" s="151">
        <f t="shared" si="455"/>
        <v>0</v>
      </c>
      <c r="FA139" s="151">
        <f t="shared" si="455"/>
        <v>0</v>
      </c>
      <c r="FB139" s="151">
        <f t="shared" si="455"/>
        <v>0</v>
      </c>
      <c r="FC139" s="151">
        <f t="shared" si="455"/>
        <v>0</v>
      </c>
      <c r="FD139" s="151">
        <f t="shared" si="455"/>
        <v>0</v>
      </c>
      <c r="FE139" s="151">
        <f t="shared" si="455"/>
        <v>0</v>
      </c>
      <c r="FF139" s="151">
        <f t="shared" si="455"/>
        <v>0</v>
      </c>
      <c r="FG139" s="151">
        <f t="shared" si="455"/>
        <v>0</v>
      </c>
      <c r="FH139" s="151">
        <f t="shared" si="455"/>
        <v>0</v>
      </c>
      <c r="FI139" s="151">
        <f t="shared" si="455"/>
        <v>0</v>
      </c>
      <c r="FJ139" s="151">
        <f t="shared" si="455"/>
        <v>0</v>
      </c>
      <c r="FK139" s="151">
        <f t="shared" si="455"/>
        <v>0</v>
      </c>
      <c r="FL139" s="151">
        <f t="shared" si="455"/>
        <v>0</v>
      </c>
      <c r="FM139" s="210">
        <f t="shared" si="455"/>
        <v>0</v>
      </c>
      <c r="FN139" s="151">
        <f t="shared" si="455"/>
        <v>0</v>
      </c>
      <c r="FO139" s="151">
        <f t="shared" si="455"/>
        <v>0</v>
      </c>
      <c r="FP139" s="151">
        <f t="shared" si="455"/>
        <v>0</v>
      </c>
      <c r="FQ139" s="151">
        <f t="shared" si="455"/>
        <v>0</v>
      </c>
      <c r="FR139" s="151">
        <f t="shared" si="455"/>
        <v>1149.2617500000001</v>
      </c>
      <c r="FS139" s="151">
        <f t="shared" si="455"/>
        <v>1149.2617500000001</v>
      </c>
      <c r="FT139" s="151">
        <f t="shared" si="455"/>
        <v>1149.2617500000001</v>
      </c>
      <c r="FU139" s="151">
        <f t="shared" si="455"/>
        <v>1149.2617500000001</v>
      </c>
      <c r="FV139" s="151">
        <f t="shared" ref="FV139:GY139" si="456">IFERROR(IF(FV$25-$C139&lt;0,0,VLOOKUP((ROUNDDOWN((FV$25-$C139)/365+1,0)),$C$8:$E$16,3,0))*$E135*$D$20,0)</f>
        <v>1149.2617500000001</v>
      </c>
      <c r="FW139" s="151">
        <f t="shared" si="456"/>
        <v>1149.2617500000001</v>
      </c>
      <c r="FX139" s="151">
        <f t="shared" si="456"/>
        <v>1149.2617500000001</v>
      </c>
      <c r="FY139" s="151">
        <f t="shared" si="456"/>
        <v>1149.2617500000001</v>
      </c>
      <c r="FZ139" s="151">
        <f t="shared" si="456"/>
        <v>1149.2617500000001</v>
      </c>
      <c r="GA139" s="151">
        <f t="shared" si="456"/>
        <v>1149.2617500000001</v>
      </c>
      <c r="GB139" s="151">
        <f t="shared" si="456"/>
        <v>1149.2617500000001</v>
      </c>
      <c r="GC139" s="151">
        <f t="shared" si="456"/>
        <v>1149.2617500000001</v>
      </c>
      <c r="GD139" s="151">
        <f t="shared" si="456"/>
        <v>1217.81205</v>
      </c>
      <c r="GE139" s="151">
        <f t="shared" si="456"/>
        <v>1217.81205</v>
      </c>
      <c r="GF139" s="151">
        <f t="shared" si="456"/>
        <v>1217.81205</v>
      </c>
      <c r="GG139" s="151">
        <f t="shared" si="456"/>
        <v>1217.81205</v>
      </c>
      <c r="GH139" s="151">
        <f t="shared" si="456"/>
        <v>1217.81205</v>
      </c>
      <c r="GI139" s="151">
        <f t="shared" si="456"/>
        <v>1217.81205</v>
      </c>
      <c r="GJ139" s="151">
        <f t="shared" si="456"/>
        <v>1217.81205</v>
      </c>
      <c r="GK139" s="151">
        <f t="shared" si="456"/>
        <v>1217.81205</v>
      </c>
      <c r="GL139" s="307">
        <f t="shared" si="456"/>
        <v>1217.81205</v>
      </c>
      <c r="GM139" s="151">
        <f t="shared" si="456"/>
        <v>1217.81205</v>
      </c>
      <c r="GN139" s="151">
        <f t="shared" si="456"/>
        <v>1217.81205</v>
      </c>
      <c r="GO139" s="151">
        <f t="shared" si="456"/>
        <v>1217.81205</v>
      </c>
      <c r="GP139" s="151">
        <f t="shared" si="456"/>
        <v>1038.94245</v>
      </c>
      <c r="GQ139" s="151">
        <f t="shared" si="456"/>
        <v>1038.94245</v>
      </c>
      <c r="GR139" s="151">
        <f t="shared" si="456"/>
        <v>1038.94245</v>
      </c>
      <c r="GS139" s="151">
        <f t="shared" si="456"/>
        <v>1038.94245</v>
      </c>
      <c r="GT139" s="151">
        <f t="shared" si="456"/>
        <v>1038.94245</v>
      </c>
      <c r="GU139" s="151">
        <f t="shared" si="456"/>
        <v>1038.94245</v>
      </c>
      <c r="GV139" s="151">
        <f t="shared" si="456"/>
        <v>1038.94245</v>
      </c>
      <c r="GW139" s="151">
        <f t="shared" si="456"/>
        <v>1038.94245</v>
      </c>
      <c r="GX139" s="151">
        <f t="shared" si="456"/>
        <v>1038.94245</v>
      </c>
      <c r="GY139" s="151">
        <f t="shared" si="456"/>
        <v>1038.94245</v>
      </c>
    </row>
    <row r="140" spans="1:207" x14ac:dyDescent="0.25">
      <c r="C140" s="144">
        <v>44348</v>
      </c>
      <c r="D140" s="203">
        <f t="shared" si="342"/>
        <v>44377</v>
      </c>
      <c r="E140" s="213">
        <f>VLOOKUP(C140,'Sale_Actual&amp;forcast'!$B$4:$D$150,3,0)</f>
        <v>1250</v>
      </c>
      <c r="F140" s="208">
        <v>0</v>
      </c>
      <c r="G140" s="208">
        <v>0</v>
      </c>
      <c r="H140" s="208">
        <v>0</v>
      </c>
      <c r="I140" s="208">
        <v>0</v>
      </c>
      <c r="J140" s="208">
        <v>0</v>
      </c>
      <c r="K140" s="208">
        <v>0</v>
      </c>
      <c r="L140" s="208">
        <v>0</v>
      </c>
      <c r="M140" s="208">
        <v>0</v>
      </c>
      <c r="N140" s="208">
        <v>0</v>
      </c>
      <c r="O140" s="208">
        <v>0</v>
      </c>
      <c r="P140" s="208">
        <v>0</v>
      </c>
      <c r="Q140" s="208">
        <v>0</v>
      </c>
      <c r="R140" s="208">
        <v>0</v>
      </c>
      <c r="S140" s="208">
        <v>0</v>
      </c>
      <c r="T140" s="208">
        <v>0</v>
      </c>
      <c r="U140" s="208">
        <v>0</v>
      </c>
      <c r="V140" s="208">
        <v>0</v>
      </c>
      <c r="W140" s="208">
        <v>0</v>
      </c>
      <c r="X140" s="208">
        <v>0</v>
      </c>
      <c r="Y140" s="208">
        <v>0</v>
      </c>
      <c r="Z140" s="208">
        <v>0</v>
      </c>
      <c r="AA140" s="208">
        <v>0</v>
      </c>
      <c r="AB140" s="208">
        <v>0</v>
      </c>
      <c r="AC140" s="208">
        <v>0</v>
      </c>
      <c r="AD140" s="208">
        <v>0</v>
      </c>
      <c r="AE140" s="208">
        <v>0</v>
      </c>
      <c r="AF140" s="208">
        <v>0</v>
      </c>
      <c r="AG140" s="208">
        <v>0</v>
      </c>
      <c r="AH140" s="208">
        <v>0</v>
      </c>
      <c r="AI140" s="208">
        <v>0</v>
      </c>
      <c r="AJ140" s="208">
        <v>0</v>
      </c>
      <c r="AK140" s="208">
        <v>0</v>
      </c>
      <c r="AL140" s="208">
        <v>0</v>
      </c>
      <c r="AM140" s="208">
        <v>0</v>
      </c>
      <c r="AN140" s="208">
        <v>0</v>
      </c>
      <c r="AO140" s="214">
        <v>0</v>
      </c>
      <c r="AP140" s="208">
        <v>0</v>
      </c>
      <c r="AQ140" s="232">
        <f t="shared" si="399"/>
        <v>0</v>
      </c>
      <c r="AR140" s="232">
        <f t="shared" ref="AR140:BW140" si="457">IFERROR(IF(AR$25-$C140&lt;0,0,VLOOKUP((ROUNDDOWN((AR$25-$C140)/365+1,0)),$C$8:$E$16,3,0))*$E136*$D$3,0)</f>
        <v>0</v>
      </c>
      <c r="AS140" s="232">
        <f t="shared" si="457"/>
        <v>0</v>
      </c>
      <c r="AT140" s="232">
        <f t="shared" si="457"/>
        <v>0</v>
      </c>
      <c r="AU140" s="232">
        <f t="shared" si="457"/>
        <v>0</v>
      </c>
      <c r="AV140" s="232">
        <f t="shared" si="457"/>
        <v>0</v>
      </c>
      <c r="AW140" s="232">
        <f t="shared" si="457"/>
        <v>0</v>
      </c>
      <c r="AX140" s="232">
        <f t="shared" si="457"/>
        <v>0</v>
      </c>
      <c r="AY140" s="232">
        <f t="shared" si="457"/>
        <v>0</v>
      </c>
      <c r="AZ140" s="232">
        <f t="shared" si="457"/>
        <v>0</v>
      </c>
      <c r="BA140" s="232">
        <f t="shared" si="457"/>
        <v>0</v>
      </c>
      <c r="BB140" s="232">
        <f t="shared" si="457"/>
        <v>0</v>
      </c>
      <c r="BC140" s="232">
        <f t="shared" si="457"/>
        <v>0</v>
      </c>
      <c r="BD140" s="232">
        <f t="shared" si="457"/>
        <v>0</v>
      </c>
      <c r="BE140" s="232">
        <f t="shared" si="457"/>
        <v>0</v>
      </c>
      <c r="BF140" s="232">
        <f t="shared" si="457"/>
        <v>0</v>
      </c>
      <c r="BG140" s="232">
        <f t="shared" si="457"/>
        <v>0</v>
      </c>
      <c r="BH140" s="232">
        <f t="shared" si="457"/>
        <v>0</v>
      </c>
      <c r="BI140" s="232">
        <f t="shared" si="457"/>
        <v>0</v>
      </c>
      <c r="BJ140" s="232">
        <f t="shared" si="457"/>
        <v>0</v>
      </c>
      <c r="BK140" s="232">
        <f t="shared" si="457"/>
        <v>0</v>
      </c>
      <c r="BL140" s="232">
        <f t="shared" si="457"/>
        <v>0</v>
      </c>
      <c r="BM140" s="232">
        <f t="shared" si="457"/>
        <v>0</v>
      </c>
      <c r="BN140" s="232">
        <f t="shared" si="457"/>
        <v>0</v>
      </c>
      <c r="BO140" s="269">
        <f t="shared" si="314"/>
        <v>0</v>
      </c>
      <c r="BP140" s="232">
        <f t="shared" si="457"/>
        <v>0</v>
      </c>
      <c r="BQ140" s="232">
        <f t="shared" si="457"/>
        <v>0</v>
      </c>
      <c r="BR140" s="232">
        <f t="shared" si="457"/>
        <v>0</v>
      </c>
      <c r="BS140" s="232">
        <f t="shared" si="457"/>
        <v>0</v>
      </c>
      <c r="BT140" s="232">
        <f t="shared" si="457"/>
        <v>0</v>
      </c>
      <c r="BU140" s="232">
        <f t="shared" si="457"/>
        <v>30.145169171165474</v>
      </c>
      <c r="BV140" s="232">
        <f t="shared" si="457"/>
        <v>30.145169171165474</v>
      </c>
      <c r="BW140" s="232">
        <f t="shared" si="457"/>
        <v>30.145169171165474</v>
      </c>
      <c r="BX140" s="232">
        <f t="shared" ref="BX140:DA140" si="458">IFERROR(IF(BX$25-$C140&lt;0,0,VLOOKUP((ROUNDDOWN((BX$25-$C140)/365+1,0)),$C$8:$E$16,3,0))*$E136*$D$3,0)</f>
        <v>30.145169171165474</v>
      </c>
      <c r="BY140" s="232">
        <f t="shared" si="458"/>
        <v>30.145169171165474</v>
      </c>
      <c r="BZ140" s="232">
        <f t="shared" si="458"/>
        <v>30.145169171165474</v>
      </c>
      <c r="CA140" s="232">
        <f t="shared" si="458"/>
        <v>30.145169171165474</v>
      </c>
      <c r="CB140" s="232">
        <f t="shared" si="458"/>
        <v>30.145169171165474</v>
      </c>
      <c r="CC140" s="232">
        <f t="shared" si="458"/>
        <v>30.145169171165474</v>
      </c>
      <c r="CD140" s="232">
        <f t="shared" si="458"/>
        <v>30.145169171165474</v>
      </c>
      <c r="CE140" s="232">
        <f t="shared" si="458"/>
        <v>30.145169171165474</v>
      </c>
      <c r="CF140" s="232">
        <f t="shared" si="458"/>
        <v>30.145169171165474</v>
      </c>
      <c r="CG140" s="232">
        <f t="shared" si="458"/>
        <v>31.943245536479246</v>
      </c>
      <c r="CH140" s="232">
        <f t="shared" si="458"/>
        <v>31.943245536479246</v>
      </c>
      <c r="CI140" s="232">
        <f t="shared" si="458"/>
        <v>31.943245536479246</v>
      </c>
      <c r="CJ140" s="232">
        <f t="shared" si="458"/>
        <v>31.943245536479246</v>
      </c>
      <c r="CK140" s="232">
        <f t="shared" si="458"/>
        <v>31.943245536479246</v>
      </c>
      <c r="CL140" s="232">
        <f t="shared" si="458"/>
        <v>31.943245536479246</v>
      </c>
      <c r="CM140" s="232">
        <f t="shared" si="458"/>
        <v>31.943245536479246</v>
      </c>
      <c r="CN140" s="232">
        <f t="shared" si="458"/>
        <v>31.943245536479246</v>
      </c>
      <c r="CO140" s="232">
        <f t="shared" si="458"/>
        <v>31.943245536479246</v>
      </c>
      <c r="CP140" s="232">
        <f t="shared" si="458"/>
        <v>31.943245536479246</v>
      </c>
      <c r="CQ140" s="232">
        <f t="shared" si="458"/>
        <v>31.943245536479246</v>
      </c>
      <c r="CR140" s="232">
        <f t="shared" si="458"/>
        <v>31.943245536479246</v>
      </c>
      <c r="CS140" s="232">
        <f t="shared" si="458"/>
        <v>27.251490719459799</v>
      </c>
      <c r="CT140" s="232">
        <f t="shared" si="458"/>
        <v>27.251490719459799</v>
      </c>
      <c r="CU140" s="232">
        <f t="shared" si="458"/>
        <v>27.251490719459799</v>
      </c>
      <c r="CV140" s="232">
        <f t="shared" si="458"/>
        <v>27.251490719459799</v>
      </c>
      <c r="CW140" s="232">
        <f t="shared" si="458"/>
        <v>27.251490719459799</v>
      </c>
      <c r="CX140" s="232">
        <f t="shared" si="458"/>
        <v>27.251490719459799</v>
      </c>
      <c r="CY140" s="232">
        <f t="shared" si="458"/>
        <v>27.251490719459799</v>
      </c>
      <c r="CZ140" s="232">
        <f t="shared" si="458"/>
        <v>27.251490719459799</v>
      </c>
      <c r="DA140" s="232">
        <f t="shared" si="458"/>
        <v>27.251490719459799</v>
      </c>
      <c r="DD140" s="325">
        <v>0</v>
      </c>
      <c r="DE140" s="151">
        <v>0</v>
      </c>
      <c r="DF140" s="151">
        <v>0</v>
      </c>
      <c r="DG140" s="151">
        <v>0</v>
      </c>
      <c r="DH140" s="151">
        <v>0</v>
      </c>
      <c r="DI140" s="151">
        <v>0</v>
      </c>
      <c r="DJ140" s="151">
        <v>0</v>
      </c>
      <c r="DK140" s="151">
        <v>0</v>
      </c>
      <c r="DL140" s="151">
        <v>0</v>
      </c>
      <c r="DM140" s="151">
        <v>0</v>
      </c>
      <c r="DN140" s="151">
        <v>0</v>
      </c>
      <c r="DO140" s="151">
        <v>0</v>
      </c>
      <c r="DP140" s="151">
        <v>0</v>
      </c>
      <c r="DQ140" s="151">
        <v>0</v>
      </c>
      <c r="DR140" s="151">
        <v>0</v>
      </c>
      <c r="DS140" s="151">
        <v>0</v>
      </c>
      <c r="DT140" s="151">
        <v>0</v>
      </c>
      <c r="DU140" s="151">
        <v>0</v>
      </c>
      <c r="DV140" s="151">
        <v>0</v>
      </c>
      <c r="DW140" s="151">
        <v>0</v>
      </c>
      <c r="DX140" s="151">
        <v>0</v>
      </c>
      <c r="DY140" s="151">
        <v>0</v>
      </c>
      <c r="DZ140" s="151">
        <v>0</v>
      </c>
      <c r="EA140" s="151">
        <v>0</v>
      </c>
      <c r="EB140" s="151">
        <v>0</v>
      </c>
      <c r="EC140" s="151">
        <v>0</v>
      </c>
      <c r="ED140" s="151">
        <v>0</v>
      </c>
      <c r="EE140" s="151">
        <v>0</v>
      </c>
      <c r="EF140" s="151">
        <v>0</v>
      </c>
      <c r="EG140" s="151">
        <v>0</v>
      </c>
      <c r="EH140" s="151">
        <v>0</v>
      </c>
      <c r="EI140" s="151">
        <v>0</v>
      </c>
      <c r="EJ140" s="151">
        <v>0</v>
      </c>
      <c r="EK140" s="151">
        <v>0</v>
      </c>
      <c r="EL140" s="151">
        <v>0</v>
      </c>
      <c r="EM140" s="151">
        <v>0</v>
      </c>
      <c r="EN140" s="326">
        <v>0</v>
      </c>
      <c r="EO140" s="325">
        <f t="shared" si="402"/>
        <v>0</v>
      </c>
      <c r="EP140" s="151">
        <f t="shared" ref="EP140:FU140" si="459">IFERROR(IF(EP$25-$C140&lt;0,0,VLOOKUP((ROUNDDOWN((EP$25-$C140)/365+1,0)),$C$8:$E$16,3,0))*$E136*$D$20,0)</f>
        <v>0</v>
      </c>
      <c r="EQ140" s="151">
        <f t="shared" si="459"/>
        <v>0</v>
      </c>
      <c r="ER140" s="151">
        <f t="shared" si="459"/>
        <v>0</v>
      </c>
      <c r="ES140" s="151">
        <f t="shared" si="459"/>
        <v>0</v>
      </c>
      <c r="ET140" s="151">
        <f t="shared" si="459"/>
        <v>0</v>
      </c>
      <c r="EU140" s="151">
        <f t="shared" si="459"/>
        <v>0</v>
      </c>
      <c r="EV140" s="151">
        <f t="shared" si="459"/>
        <v>0</v>
      </c>
      <c r="EW140" s="151">
        <f t="shared" si="459"/>
        <v>0</v>
      </c>
      <c r="EX140" s="151">
        <f t="shared" si="459"/>
        <v>0</v>
      </c>
      <c r="EY140" s="151">
        <f t="shared" si="459"/>
        <v>0</v>
      </c>
      <c r="EZ140" s="151">
        <f t="shared" si="459"/>
        <v>0</v>
      </c>
      <c r="FA140" s="151">
        <f t="shared" si="459"/>
        <v>0</v>
      </c>
      <c r="FB140" s="151">
        <f t="shared" si="459"/>
        <v>0</v>
      </c>
      <c r="FC140" s="151">
        <f t="shared" si="459"/>
        <v>0</v>
      </c>
      <c r="FD140" s="151">
        <f t="shared" si="459"/>
        <v>0</v>
      </c>
      <c r="FE140" s="151">
        <f t="shared" si="459"/>
        <v>0</v>
      </c>
      <c r="FF140" s="151">
        <f t="shared" si="459"/>
        <v>0</v>
      </c>
      <c r="FG140" s="151">
        <f t="shared" si="459"/>
        <v>0</v>
      </c>
      <c r="FH140" s="151">
        <f t="shared" si="459"/>
        <v>0</v>
      </c>
      <c r="FI140" s="151">
        <f t="shared" si="459"/>
        <v>0</v>
      </c>
      <c r="FJ140" s="151">
        <f t="shared" si="459"/>
        <v>0</v>
      </c>
      <c r="FK140" s="151">
        <f t="shared" si="459"/>
        <v>0</v>
      </c>
      <c r="FL140" s="151">
        <f t="shared" si="459"/>
        <v>0</v>
      </c>
      <c r="FM140" s="210">
        <f t="shared" si="459"/>
        <v>0</v>
      </c>
      <c r="FN140" s="151">
        <f t="shared" si="459"/>
        <v>0</v>
      </c>
      <c r="FO140" s="151">
        <f t="shared" si="459"/>
        <v>0</v>
      </c>
      <c r="FP140" s="151">
        <f t="shared" si="459"/>
        <v>0</v>
      </c>
      <c r="FQ140" s="151">
        <f t="shared" si="459"/>
        <v>0</v>
      </c>
      <c r="FR140" s="151">
        <f t="shared" si="459"/>
        <v>0</v>
      </c>
      <c r="FS140" s="151">
        <f t="shared" si="459"/>
        <v>1149.2617500000001</v>
      </c>
      <c r="FT140" s="151">
        <f t="shared" si="459"/>
        <v>1149.2617500000001</v>
      </c>
      <c r="FU140" s="151">
        <f t="shared" si="459"/>
        <v>1149.2617500000001</v>
      </c>
      <c r="FV140" s="151">
        <f t="shared" ref="FV140:GY140" si="460">IFERROR(IF(FV$25-$C140&lt;0,0,VLOOKUP((ROUNDDOWN((FV$25-$C140)/365+1,0)),$C$8:$E$16,3,0))*$E136*$D$20,0)</f>
        <v>1149.2617500000001</v>
      </c>
      <c r="FW140" s="151">
        <f t="shared" si="460"/>
        <v>1149.2617500000001</v>
      </c>
      <c r="FX140" s="151">
        <f t="shared" si="460"/>
        <v>1149.2617500000001</v>
      </c>
      <c r="FY140" s="151">
        <f t="shared" si="460"/>
        <v>1149.2617500000001</v>
      </c>
      <c r="FZ140" s="151">
        <f t="shared" si="460"/>
        <v>1149.2617500000001</v>
      </c>
      <c r="GA140" s="151">
        <f t="shared" si="460"/>
        <v>1149.2617500000001</v>
      </c>
      <c r="GB140" s="151">
        <f t="shared" si="460"/>
        <v>1149.2617500000001</v>
      </c>
      <c r="GC140" s="151">
        <f t="shared" si="460"/>
        <v>1149.2617500000001</v>
      </c>
      <c r="GD140" s="151">
        <f t="shared" si="460"/>
        <v>1149.2617500000001</v>
      </c>
      <c r="GE140" s="151">
        <f t="shared" si="460"/>
        <v>1217.81205</v>
      </c>
      <c r="GF140" s="151">
        <f t="shared" si="460"/>
        <v>1217.81205</v>
      </c>
      <c r="GG140" s="151">
        <f t="shared" si="460"/>
        <v>1217.81205</v>
      </c>
      <c r="GH140" s="151">
        <f t="shared" si="460"/>
        <v>1217.81205</v>
      </c>
      <c r="GI140" s="151">
        <f t="shared" si="460"/>
        <v>1217.81205</v>
      </c>
      <c r="GJ140" s="151">
        <f t="shared" si="460"/>
        <v>1217.81205</v>
      </c>
      <c r="GK140" s="151">
        <f t="shared" si="460"/>
        <v>1217.81205</v>
      </c>
      <c r="GL140" s="307">
        <f t="shared" si="460"/>
        <v>1217.81205</v>
      </c>
      <c r="GM140" s="151">
        <f t="shared" si="460"/>
        <v>1217.81205</v>
      </c>
      <c r="GN140" s="151">
        <f t="shared" si="460"/>
        <v>1217.81205</v>
      </c>
      <c r="GO140" s="151">
        <f t="shared" si="460"/>
        <v>1217.81205</v>
      </c>
      <c r="GP140" s="151">
        <f t="shared" si="460"/>
        <v>1217.81205</v>
      </c>
      <c r="GQ140" s="151">
        <f t="shared" si="460"/>
        <v>1038.94245</v>
      </c>
      <c r="GR140" s="151">
        <f t="shared" si="460"/>
        <v>1038.94245</v>
      </c>
      <c r="GS140" s="151">
        <f t="shared" si="460"/>
        <v>1038.94245</v>
      </c>
      <c r="GT140" s="151">
        <f t="shared" si="460"/>
        <v>1038.94245</v>
      </c>
      <c r="GU140" s="151">
        <f t="shared" si="460"/>
        <v>1038.94245</v>
      </c>
      <c r="GV140" s="151">
        <f t="shared" si="460"/>
        <v>1038.94245</v>
      </c>
      <c r="GW140" s="151">
        <f t="shared" si="460"/>
        <v>1038.94245</v>
      </c>
      <c r="GX140" s="151">
        <f t="shared" si="460"/>
        <v>1038.94245</v>
      </c>
      <c r="GY140" s="151">
        <f t="shared" si="460"/>
        <v>1038.94245</v>
      </c>
    </row>
    <row r="141" spans="1:207" x14ac:dyDescent="0.25">
      <c r="C141" s="144">
        <v>44378</v>
      </c>
      <c r="D141" s="203">
        <f t="shared" si="342"/>
        <v>44408</v>
      </c>
      <c r="E141" s="213">
        <f>VLOOKUP(C141,'Sale_Actual&amp;forcast'!$B$4:$D$150,3,0)</f>
        <v>1250</v>
      </c>
      <c r="F141" s="208">
        <v>0</v>
      </c>
      <c r="G141" s="208">
        <v>0</v>
      </c>
      <c r="H141" s="208">
        <v>0</v>
      </c>
      <c r="I141" s="208">
        <v>0</v>
      </c>
      <c r="J141" s="208">
        <v>0</v>
      </c>
      <c r="K141" s="208">
        <v>0</v>
      </c>
      <c r="L141" s="208">
        <v>0</v>
      </c>
      <c r="M141" s="208">
        <v>0</v>
      </c>
      <c r="N141" s="208">
        <v>0</v>
      </c>
      <c r="O141" s="208">
        <v>0</v>
      </c>
      <c r="P141" s="208">
        <v>0</v>
      </c>
      <c r="Q141" s="208">
        <v>0</v>
      </c>
      <c r="R141" s="208">
        <v>0</v>
      </c>
      <c r="S141" s="208">
        <v>0</v>
      </c>
      <c r="T141" s="208">
        <v>0</v>
      </c>
      <c r="U141" s="208">
        <v>0</v>
      </c>
      <c r="V141" s="208">
        <v>0</v>
      </c>
      <c r="W141" s="208">
        <v>0</v>
      </c>
      <c r="X141" s="208">
        <v>0</v>
      </c>
      <c r="Y141" s="208">
        <v>0</v>
      </c>
      <c r="Z141" s="208">
        <v>0</v>
      </c>
      <c r="AA141" s="208">
        <v>0</v>
      </c>
      <c r="AB141" s="208">
        <v>0</v>
      </c>
      <c r="AC141" s="208">
        <v>0</v>
      </c>
      <c r="AD141" s="208">
        <v>0</v>
      </c>
      <c r="AE141" s="208">
        <v>0</v>
      </c>
      <c r="AF141" s="208">
        <v>0</v>
      </c>
      <c r="AG141" s="208">
        <v>0</v>
      </c>
      <c r="AH141" s="208">
        <v>0</v>
      </c>
      <c r="AI141" s="208">
        <v>0</v>
      </c>
      <c r="AJ141" s="208">
        <v>0</v>
      </c>
      <c r="AK141" s="208">
        <v>0</v>
      </c>
      <c r="AL141" s="208">
        <v>0</v>
      </c>
      <c r="AM141" s="208">
        <v>0</v>
      </c>
      <c r="AN141" s="208">
        <v>0</v>
      </c>
      <c r="AO141" s="214">
        <v>0</v>
      </c>
      <c r="AP141" s="208">
        <v>0</v>
      </c>
      <c r="AQ141" s="232">
        <f t="shared" si="399"/>
        <v>0</v>
      </c>
      <c r="AR141" s="232">
        <f t="shared" ref="AR141:BW141" si="461">IFERROR(IF(AR$25-$C141&lt;0,0,VLOOKUP((ROUNDDOWN((AR$25-$C141)/365+1,0)),$C$8:$E$16,3,0))*$E137*$D$3,0)</f>
        <v>0</v>
      </c>
      <c r="AS141" s="232">
        <f t="shared" si="461"/>
        <v>0</v>
      </c>
      <c r="AT141" s="232">
        <f t="shared" si="461"/>
        <v>0</v>
      </c>
      <c r="AU141" s="232">
        <f t="shared" si="461"/>
        <v>0</v>
      </c>
      <c r="AV141" s="232">
        <f t="shared" si="461"/>
        <v>0</v>
      </c>
      <c r="AW141" s="232">
        <f t="shared" si="461"/>
        <v>0</v>
      </c>
      <c r="AX141" s="232">
        <f t="shared" si="461"/>
        <v>0</v>
      </c>
      <c r="AY141" s="232">
        <f t="shared" si="461"/>
        <v>0</v>
      </c>
      <c r="AZ141" s="232">
        <f t="shared" si="461"/>
        <v>0</v>
      </c>
      <c r="BA141" s="232">
        <f t="shared" si="461"/>
        <v>0</v>
      </c>
      <c r="BB141" s="232">
        <f t="shared" si="461"/>
        <v>0</v>
      </c>
      <c r="BC141" s="232">
        <f t="shared" si="461"/>
        <v>0</v>
      </c>
      <c r="BD141" s="232">
        <f t="shared" si="461"/>
        <v>0</v>
      </c>
      <c r="BE141" s="232">
        <f t="shared" si="461"/>
        <v>0</v>
      </c>
      <c r="BF141" s="232">
        <f t="shared" si="461"/>
        <v>0</v>
      </c>
      <c r="BG141" s="232">
        <f t="shared" si="461"/>
        <v>0</v>
      </c>
      <c r="BH141" s="232">
        <f t="shared" si="461"/>
        <v>0</v>
      </c>
      <c r="BI141" s="232">
        <f t="shared" si="461"/>
        <v>0</v>
      </c>
      <c r="BJ141" s="232">
        <f t="shared" si="461"/>
        <v>0</v>
      </c>
      <c r="BK141" s="232">
        <f t="shared" si="461"/>
        <v>0</v>
      </c>
      <c r="BL141" s="232">
        <f t="shared" si="461"/>
        <v>0</v>
      </c>
      <c r="BM141" s="232">
        <f t="shared" si="461"/>
        <v>0</v>
      </c>
      <c r="BN141" s="232">
        <f t="shared" si="461"/>
        <v>0</v>
      </c>
      <c r="BO141" s="269">
        <f t="shared" si="314"/>
        <v>0</v>
      </c>
      <c r="BP141" s="232">
        <f t="shared" si="461"/>
        <v>0</v>
      </c>
      <c r="BQ141" s="232">
        <f t="shared" si="461"/>
        <v>0</v>
      </c>
      <c r="BR141" s="232">
        <f t="shared" si="461"/>
        <v>0</v>
      </c>
      <c r="BS141" s="232">
        <f t="shared" si="461"/>
        <v>0</v>
      </c>
      <c r="BT141" s="232">
        <f t="shared" si="461"/>
        <v>0</v>
      </c>
      <c r="BU141" s="232">
        <f t="shared" si="461"/>
        <v>0</v>
      </c>
      <c r="BV141" s="232">
        <f t="shared" si="461"/>
        <v>30.145169171165474</v>
      </c>
      <c r="BW141" s="232">
        <f t="shared" si="461"/>
        <v>30.145169171165474</v>
      </c>
      <c r="BX141" s="232">
        <f t="shared" ref="BX141:DA141" si="462">IFERROR(IF(BX$25-$C141&lt;0,0,VLOOKUP((ROUNDDOWN((BX$25-$C141)/365+1,0)),$C$8:$E$16,3,0))*$E137*$D$3,0)</f>
        <v>30.145169171165474</v>
      </c>
      <c r="BY141" s="232">
        <f t="shared" si="462"/>
        <v>30.145169171165474</v>
      </c>
      <c r="BZ141" s="232">
        <f t="shared" si="462"/>
        <v>30.145169171165474</v>
      </c>
      <c r="CA141" s="232">
        <f t="shared" si="462"/>
        <v>30.145169171165474</v>
      </c>
      <c r="CB141" s="232">
        <f t="shared" si="462"/>
        <v>30.145169171165474</v>
      </c>
      <c r="CC141" s="232">
        <f t="shared" si="462"/>
        <v>30.145169171165474</v>
      </c>
      <c r="CD141" s="232">
        <f t="shared" si="462"/>
        <v>30.145169171165474</v>
      </c>
      <c r="CE141" s="232">
        <f t="shared" si="462"/>
        <v>30.145169171165474</v>
      </c>
      <c r="CF141" s="232">
        <f t="shared" si="462"/>
        <v>30.145169171165474</v>
      </c>
      <c r="CG141" s="232">
        <f t="shared" si="462"/>
        <v>30.145169171165474</v>
      </c>
      <c r="CH141" s="232">
        <f t="shared" si="462"/>
        <v>31.943245536479246</v>
      </c>
      <c r="CI141" s="232">
        <f t="shared" si="462"/>
        <v>31.943245536479246</v>
      </c>
      <c r="CJ141" s="232">
        <f t="shared" si="462"/>
        <v>31.943245536479246</v>
      </c>
      <c r="CK141" s="232">
        <f t="shared" si="462"/>
        <v>31.943245536479246</v>
      </c>
      <c r="CL141" s="232">
        <f t="shared" si="462"/>
        <v>31.943245536479246</v>
      </c>
      <c r="CM141" s="232">
        <f t="shared" si="462"/>
        <v>31.943245536479246</v>
      </c>
      <c r="CN141" s="232">
        <f t="shared" si="462"/>
        <v>31.943245536479246</v>
      </c>
      <c r="CO141" s="232">
        <f t="shared" si="462"/>
        <v>31.943245536479246</v>
      </c>
      <c r="CP141" s="232">
        <f t="shared" si="462"/>
        <v>31.943245536479246</v>
      </c>
      <c r="CQ141" s="232">
        <f t="shared" si="462"/>
        <v>31.943245536479246</v>
      </c>
      <c r="CR141" s="232">
        <f t="shared" si="462"/>
        <v>31.943245536479246</v>
      </c>
      <c r="CS141" s="232">
        <f t="shared" si="462"/>
        <v>31.943245536479246</v>
      </c>
      <c r="CT141" s="232">
        <f t="shared" si="462"/>
        <v>27.251490719459799</v>
      </c>
      <c r="CU141" s="232">
        <f t="shared" si="462"/>
        <v>27.251490719459799</v>
      </c>
      <c r="CV141" s="232">
        <f t="shared" si="462"/>
        <v>27.251490719459799</v>
      </c>
      <c r="CW141" s="232">
        <f t="shared" si="462"/>
        <v>27.251490719459799</v>
      </c>
      <c r="CX141" s="232">
        <f t="shared" si="462"/>
        <v>27.251490719459799</v>
      </c>
      <c r="CY141" s="232">
        <f t="shared" si="462"/>
        <v>27.251490719459799</v>
      </c>
      <c r="CZ141" s="232">
        <f t="shared" si="462"/>
        <v>27.251490719459799</v>
      </c>
      <c r="DA141" s="232">
        <f t="shared" si="462"/>
        <v>27.251490719459799</v>
      </c>
      <c r="DD141" s="325">
        <v>0</v>
      </c>
      <c r="DE141" s="151">
        <v>0</v>
      </c>
      <c r="DF141" s="151">
        <v>0</v>
      </c>
      <c r="DG141" s="151">
        <v>0</v>
      </c>
      <c r="DH141" s="151">
        <v>0</v>
      </c>
      <c r="DI141" s="151">
        <v>0</v>
      </c>
      <c r="DJ141" s="151">
        <v>0</v>
      </c>
      <c r="DK141" s="151">
        <v>0</v>
      </c>
      <c r="DL141" s="151">
        <v>0</v>
      </c>
      <c r="DM141" s="151">
        <v>0</v>
      </c>
      <c r="DN141" s="151">
        <v>0</v>
      </c>
      <c r="DO141" s="151">
        <v>0</v>
      </c>
      <c r="DP141" s="151">
        <v>0</v>
      </c>
      <c r="DQ141" s="151">
        <v>0</v>
      </c>
      <c r="DR141" s="151">
        <v>0</v>
      </c>
      <c r="DS141" s="151">
        <v>0</v>
      </c>
      <c r="DT141" s="151">
        <v>0</v>
      </c>
      <c r="DU141" s="151">
        <v>0</v>
      </c>
      <c r="DV141" s="151">
        <v>0</v>
      </c>
      <c r="DW141" s="151">
        <v>0</v>
      </c>
      <c r="DX141" s="151">
        <v>0</v>
      </c>
      <c r="DY141" s="151">
        <v>0</v>
      </c>
      <c r="DZ141" s="151">
        <v>0</v>
      </c>
      <c r="EA141" s="151">
        <v>0</v>
      </c>
      <c r="EB141" s="151">
        <v>0</v>
      </c>
      <c r="EC141" s="151">
        <v>0</v>
      </c>
      <c r="ED141" s="151">
        <v>0</v>
      </c>
      <c r="EE141" s="151">
        <v>0</v>
      </c>
      <c r="EF141" s="151">
        <v>0</v>
      </c>
      <c r="EG141" s="151">
        <v>0</v>
      </c>
      <c r="EH141" s="151">
        <v>0</v>
      </c>
      <c r="EI141" s="151">
        <v>0</v>
      </c>
      <c r="EJ141" s="151">
        <v>0</v>
      </c>
      <c r="EK141" s="151">
        <v>0</v>
      </c>
      <c r="EL141" s="151">
        <v>0</v>
      </c>
      <c r="EM141" s="151">
        <v>0</v>
      </c>
      <c r="EN141" s="326">
        <v>0</v>
      </c>
      <c r="EO141" s="325">
        <f t="shared" si="402"/>
        <v>0</v>
      </c>
      <c r="EP141" s="151">
        <f t="shared" ref="EP141:FU141" si="463">IFERROR(IF(EP$25-$C141&lt;0,0,VLOOKUP((ROUNDDOWN((EP$25-$C141)/365+1,0)),$C$8:$E$16,3,0))*$E137*$D$20,0)</f>
        <v>0</v>
      </c>
      <c r="EQ141" s="151">
        <f t="shared" si="463"/>
        <v>0</v>
      </c>
      <c r="ER141" s="151">
        <f t="shared" si="463"/>
        <v>0</v>
      </c>
      <c r="ES141" s="151">
        <f t="shared" si="463"/>
        <v>0</v>
      </c>
      <c r="ET141" s="151">
        <f t="shared" si="463"/>
        <v>0</v>
      </c>
      <c r="EU141" s="151">
        <f t="shared" si="463"/>
        <v>0</v>
      </c>
      <c r="EV141" s="151">
        <f t="shared" si="463"/>
        <v>0</v>
      </c>
      <c r="EW141" s="151">
        <f t="shared" si="463"/>
        <v>0</v>
      </c>
      <c r="EX141" s="151">
        <f t="shared" si="463"/>
        <v>0</v>
      </c>
      <c r="EY141" s="151">
        <f t="shared" si="463"/>
        <v>0</v>
      </c>
      <c r="EZ141" s="151">
        <f t="shared" si="463"/>
        <v>0</v>
      </c>
      <c r="FA141" s="151">
        <f t="shared" si="463"/>
        <v>0</v>
      </c>
      <c r="FB141" s="151">
        <f t="shared" si="463"/>
        <v>0</v>
      </c>
      <c r="FC141" s="151">
        <f t="shared" si="463"/>
        <v>0</v>
      </c>
      <c r="FD141" s="151">
        <f t="shared" si="463"/>
        <v>0</v>
      </c>
      <c r="FE141" s="151">
        <f t="shared" si="463"/>
        <v>0</v>
      </c>
      <c r="FF141" s="151">
        <f t="shared" si="463"/>
        <v>0</v>
      </c>
      <c r="FG141" s="151">
        <f t="shared" si="463"/>
        <v>0</v>
      </c>
      <c r="FH141" s="151">
        <f t="shared" si="463"/>
        <v>0</v>
      </c>
      <c r="FI141" s="151">
        <f t="shared" si="463"/>
        <v>0</v>
      </c>
      <c r="FJ141" s="151">
        <f t="shared" si="463"/>
        <v>0</v>
      </c>
      <c r="FK141" s="151">
        <f t="shared" si="463"/>
        <v>0</v>
      </c>
      <c r="FL141" s="151">
        <f t="shared" si="463"/>
        <v>0</v>
      </c>
      <c r="FM141" s="210">
        <f t="shared" si="463"/>
        <v>0</v>
      </c>
      <c r="FN141" s="151">
        <f t="shared" si="463"/>
        <v>0</v>
      </c>
      <c r="FO141" s="151">
        <f t="shared" si="463"/>
        <v>0</v>
      </c>
      <c r="FP141" s="151">
        <f t="shared" si="463"/>
        <v>0</v>
      </c>
      <c r="FQ141" s="151">
        <f t="shared" si="463"/>
        <v>0</v>
      </c>
      <c r="FR141" s="151">
        <f t="shared" si="463"/>
        <v>0</v>
      </c>
      <c r="FS141" s="151">
        <f t="shared" si="463"/>
        <v>0</v>
      </c>
      <c r="FT141" s="151">
        <f t="shared" si="463"/>
        <v>1149.2617500000001</v>
      </c>
      <c r="FU141" s="151">
        <f t="shared" si="463"/>
        <v>1149.2617500000001</v>
      </c>
      <c r="FV141" s="151">
        <f t="shared" ref="FV141:GY141" si="464">IFERROR(IF(FV$25-$C141&lt;0,0,VLOOKUP((ROUNDDOWN((FV$25-$C141)/365+1,0)),$C$8:$E$16,3,0))*$E137*$D$20,0)</f>
        <v>1149.2617500000001</v>
      </c>
      <c r="FW141" s="151">
        <f t="shared" si="464"/>
        <v>1149.2617500000001</v>
      </c>
      <c r="FX141" s="151">
        <f t="shared" si="464"/>
        <v>1149.2617500000001</v>
      </c>
      <c r="FY141" s="151">
        <f t="shared" si="464"/>
        <v>1149.2617500000001</v>
      </c>
      <c r="FZ141" s="151">
        <f t="shared" si="464"/>
        <v>1149.2617500000001</v>
      </c>
      <c r="GA141" s="151">
        <f t="shared" si="464"/>
        <v>1149.2617500000001</v>
      </c>
      <c r="GB141" s="151">
        <f t="shared" si="464"/>
        <v>1149.2617500000001</v>
      </c>
      <c r="GC141" s="151">
        <f t="shared" si="464"/>
        <v>1149.2617500000001</v>
      </c>
      <c r="GD141" s="151">
        <f t="shared" si="464"/>
        <v>1149.2617500000001</v>
      </c>
      <c r="GE141" s="151">
        <f t="shared" si="464"/>
        <v>1149.2617500000001</v>
      </c>
      <c r="GF141" s="151">
        <f t="shared" si="464"/>
        <v>1217.81205</v>
      </c>
      <c r="GG141" s="151">
        <f t="shared" si="464"/>
        <v>1217.81205</v>
      </c>
      <c r="GH141" s="151">
        <f t="shared" si="464"/>
        <v>1217.81205</v>
      </c>
      <c r="GI141" s="151">
        <f t="shared" si="464"/>
        <v>1217.81205</v>
      </c>
      <c r="GJ141" s="151">
        <f t="shared" si="464"/>
        <v>1217.81205</v>
      </c>
      <c r="GK141" s="151">
        <f t="shared" si="464"/>
        <v>1217.81205</v>
      </c>
      <c r="GL141" s="307">
        <f t="shared" si="464"/>
        <v>1217.81205</v>
      </c>
      <c r="GM141" s="151">
        <f t="shared" si="464"/>
        <v>1217.81205</v>
      </c>
      <c r="GN141" s="151">
        <f t="shared" si="464"/>
        <v>1217.81205</v>
      </c>
      <c r="GO141" s="151">
        <f t="shared" si="464"/>
        <v>1217.81205</v>
      </c>
      <c r="GP141" s="151">
        <f t="shared" si="464"/>
        <v>1217.81205</v>
      </c>
      <c r="GQ141" s="151">
        <f t="shared" si="464"/>
        <v>1217.81205</v>
      </c>
      <c r="GR141" s="151">
        <f t="shared" si="464"/>
        <v>1038.94245</v>
      </c>
      <c r="GS141" s="151">
        <f t="shared" si="464"/>
        <v>1038.94245</v>
      </c>
      <c r="GT141" s="151">
        <f t="shared" si="464"/>
        <v>1038.94245</v>
      </c>
      <c r="GU141" s="151">
        <f t="shared" si="464"/>
        <v>1038.94245</v>
      </c>
      <c r="GV141" s="151">
        <f t="shared" si="464"/>
        <v>1038.94245</v>
      </c>
      <c r="GW141" s="151">
        <f t="shared" si="464"/>
        <v>1038.94245</v>
      </c>
      <c r="GX141" s="151">
        <f t="shared" si="464"/>
        <v>1038.94245</v>
      </c>
      <c r="GY141" s="151">
        <f t="shared" si="464"/>
        <v>1038.94245</v>
      </c>
    </row>
    <row r="142" spans="1:207" x14ac:dyDescent="0.25">
      <c r="C142" s="144">
        <v>44409</v>
      </c>
      <c r="D142" s="203">
        <f t="shared" si="342"/>
        <v>44439</v>
      </c>
      <c r="E142" s="213">
        <f>VLOOKUP(C142,'Sale_Actual&amp;forcast'!$B$4:$D$150,3,0)</f>
        <v>1250</v>
      </c>
      <c r="F142" s="208">
        <v>0</v>
      </c>
      <c r="G142" s="208">
        <v>0</v>
      </c>
      <c r="H142" s="208">
        <v>0</v>
      </c>
      <c r="I142" s="208">
        <v>0</v>
      </c>
      <c r="J142" s="208">
        <v>0</v>
      </c>
      <c r="K142" s="208">
        <v>0</v>
      </c>
      <c r="L142" s="208">
        <v>0</v>
      </c>
      <c r="M142" s="208">
        <v>0</v>
      </c>
      <c r="N142" s="208">
        <v>0</v>
      </c>
      <c r="O142" s="208">
        <v>0</v>
      </c>
      <c r="P142" s="208">
        <v>0</v>
      </c>
      <c r="Q142" s="208">
        <v>0</v>
      </c>
      <c r="R142" s="208">
        <v>0</v>
      </c>
      <c r="S142" s="208">
        <v>0</v>
      </c>
      <c r="T142" s="208">
        <v>0</v>
      </c>
      <c r="U142" s="208">
        <v>0</v>
      </c>
      <c r="V142" s="208">
        <v>0</v>
      </c>
      <c r="W142" s="208">
        <v>0</v>
      </c>
      <c r="X142" s="208">
        <v>0</v>
      </c>
      <c r="Y142" s="208">
        <v>0</v>
      </c>
      <c r="Z142" s="208">
        <v>0</v>
      </c>
      <c r="AA142" s="208">
        <v>0</v>
      </c>
      <c r="AB142" s="208">
        <v>0</v>
      </c>
      <c r="AC142" s="208">
        <v>0</v>
      </c>
      <c r="AD142" s="208">
        <v>0</v>
      </c>
      <c r="AE142" s="208">
        <v>0</v>
      </c>
      <c r="AF142" s="208">
        <v>0</v>
      </c>
      <c r="AG142" s="208">
        <v>0</v>
      </c>
      <c r="AH142" s="208">
        <v>0</v>
      </c>
      <c r="AI142" s="208">
        <v>0</v>
      </c>
      <c r="AJ142" s="208">
        <v>0</v>
      </c>
      <c r="AK142" s="208">
        <v>0</v>
      </c>
      <c r="AL142" s="208">
        <v>0</v>
      </c>
      <c r="AM142" s="208">
        <v>0</v>
      </c>
      <c r="AN142" s="208">
        <v>0</v>
      </c>
      <c r="AO142" s="214">
        <v>0</v>
      </c>
      <c r="AP142" s="208">
        <v>0</v>
      </c>
      <c r="AQ142" s="232">
        <f t="shared" si="399"/>
        <v>0</v>
      </c>
      <c r="AR142" s="232">
        <f t="shared" ref="AR142:BW142" si="465">IFERROR(IF(AR$25-$C142&lt;0,0,VLOOKUP((ROUNDDOWN((AR$25-$C142)/365+1,0)),$C$8:$E$16,3,0))*$E138*$D$3,0)</f>
        <v>0</v>
      </c>
      <c r="AS142" s="232">
        <f t="shared" si="465"/>
        <v>0</v>
      </c>
      <c r="AT142" s="232">
        <f t="shared" si="465"/>
        <v>0</v>
      </c>
      <c r="AU142" s="232">
        <f t="shared" si="465"/>
        <v>0</v>
      </c>
      <c r="AV142" s="232">
        <f t="shared" si="465"/>
        <v>0</v>
      </c>
      <c r="AW142" s="232">
        <f t="shared" si="465"/>
        <v>0</v>
      </c>
      <c r="AX142" s="232">
        <f t="shared" si="465"/>
        <v>0</v>
      </c>
      <c r="AY142" s="232">
        <f t="shared" si="465"/>
        <v>0</v>
      </c>
      <c r="AZ142" s="232">
        <f t="shared" si="465"/>
        <v>0</v>
      </c>
      <c r="BA142" s="232">
        <f t="shared" si="465"/>
        <v>0</v>
      </c>
      <c r="BB142" s="232">
        <f t="shared" si="465"/>
        <v>0</v>
      </c>
      <c r="BC142" s="232">
        <f t="shared" si="465"/>
        <v>0</v>
      </c>
      <c r="BD142" s="232">
        <f t="shared" si="465"/>
        <v>0</v>
      </c>
      <c r="BE142" s="232">
        <f t="shared" si="465"/>
        <v>0</v>
      </c>
      <c r="BF142" s="232">
        <f t="shared" si="465"/>
        <v>0</v>
      </c>
      <c r="BG142" s="232">
        <f t="shared" si="465"/>
        <v>0</v>
      </c>
      <c r="BH142" s="232">
        <f t="shared" si="465"/>
        <v>0</v>
      </c>
      <c r="BI142" s="232">
        <f t="shared" si="465"/>
        <v>0</v>
      </c>
      <c r="BJ142" s="232">
        <f t="shared" si="465"/>
        <v>0</v>
      </c>
      <c r="BK142" s="232">
        <f t="shared" si="465"/>
        <v>0</v>
      </c>
      <c r="BL142" s="232">
        <f t="shared" si="465"/>
        <v>0</v>
      </c>
      <c r="BM142" s="232">
        <f t="shared" si="465"/>
        <v>0</v>
      </c>
      <c r="BN142" s="232">
        <f t="shared" si="465"/>
        <v>0</v>
      </c>
      <c r="BO142" s="269">
        <f t="shared" si="314"/>
        <v>0</v>
      </c>
      <c r="BP142" s="232">
        <f t="shared" si="465"/>
        <v>0</v>
      </c>
      <c r="BQ142" s="232">
        <f t="shared" si="465"/>
        <v>0</v>
      </c>
      <c r="BR142" s="232">
        <f t="shared" si="465"/>
        <v>0</v>
      </c>
      <c r="BS142" s="232">
        <f t="shared" si="465"/>
        <v>0</v>
      </c>
      <c r="BT142" s="232">
        <f t="shared" si="465"/>
        <v>0</v>
      </c>
      <c r="BU142" s="232">
        <f t="shared" si="465"/>
        <v>0</v>
      </c>
      <c r="BV142" s="232">
        <f t="shared" si="465"/>
        <v>0</v>
      </c>
      <c r="BW142" s="232">
        <f t="shared" si="465"/>
        <v>30.145169171165474</v>
      </c>
      <c r="BX142" s="232">
        <f t="shared" ref="BX142:DA142" si="466">IFERROR(IF(BX$25-$C142&lt;0,0,VLOOKUP((ROUNDDOWN((BX$25-$C142)/365+1,0)),$C$8:$E$16,3,0))*$E138*$D$3,0)</f>
        <v>30.145169171165474</v>
      </c>
      <c r="BY142" s="232">
        <f t="shared" si="466"/>
        <v>30.145169171165474</v>
      </c>
      <c r="BZ142" s="232">
        <f t="shared" si="466"/>
        <v>30.145169171165474</v>
      </c>
      <c r="CA142" s="232">
        <f t="shared" si="466"/>
        <v>30.145169171165474</v>
      </c>
      <c r="CB142" s="232">
        <f t="shared" si="466"/>
        <v>30.145169171165474</v>
      </c>
      <c r="CC142" s="232">
        <f t="shared" si="466"/>
        <v>30.145169171165474</v>
      </c>
      <c r="CD142" s="232">
        <f t="shared" si="466"/>
        <v>30.145169171165474</v>
      </c>
      <c r="CE142" s="232">
        <f t="shared" si="466"/>
        <v>30.145169171165474</v>
      </c>
      <c r="CF142" s="232">
        <f t="shared" si="466"/>
        <v>30.145169171165474</v>
      </c>
      <c r="CG142" s="232">
        <f t="shared" si="466"/>
        <v>30.145169171165474</v>
      </c>
      <c r="CH142" s="232">
        <f t="shared" si="466"/>
        <v>30.145169171165474</v>
      </c>
      <c r="CI142" s="232">
        <f t="shared" si="466"/>
        <v>31.943245536479246</v>
      </c>
      <c r="CJ142" s="232">
        <f t="shared" si="466"/>
        <v>31.943245536479246</v>
      </c>
      <c r="CK142" s="232">
        <f t="shared" si="466"/>
        <v>31.943245536479246</v>
      </c>
      <c r="CL142" s="232">
        <f t="shared" si="466"/>
        <v>31.943245536479246</v>
      </c>
      <c r="CM142" s="232">
        <f t="shared" si="466"/>
        <v>31.943245536479246</v>
      </c>
      <c r="CN142" s="232">
        <f t="shared" si="466"/>
        <v>31.943245536479246</v>
      </c>
      <c r="CO142" s="232">
        <f t="shared" si="466"/>
        <v>31.943245536479246</v>
      </c>
      <c r="CP142" s="232">
        <f t="shared" si="466"/>
        <v>31.943245536479246</v>
      </c>
      <c r="CQ142" s="232">
        <f t="shared" si="466"/>
        <v>31.943245536479246</v>
      </c>
      <c r="CR142" s="232">
        <f t="shared" si="466"/>
        <v>31.943245536479246</v>
      </c>
      <c r="CS142" s="232">
        <f t="shared" si="466"/>
        <v>31.943245536479246</v>
      </c>
      <c r="CT142" s="232">
        <f t="shared" si="466"/>
        <v>31.943245536479246</v>
      </c>
      <c r="CU142" s="232">
        <f t="shared" si="466"/>
        <v>27.251490719459799</v>
      </c>
      <c r="CV142" s="232">
        <f t="shared" si="466"/>
        <v>27.251490719459799</v>
      </c>
      <c r="CW142" s="232">
        <f t="shared" si="466"/>
        <v>27.251490719459799</v>
      </c>
      <c r="CX142" s="232">
        <f t="shared" si="466"/>
        <v>27.251490719459799</v>
      </c>
      <c r="CY142" s="232">
        <f t="shared" si="466"/>
        <v>27.251490719459799</v>
      </c>
      <c r="CZ142" s="232">
        <f t="shared" si="466"/>
        <v>27.251490719459799</v>
      </c>
      <c r="DA142" s="232">
        <f t="shared" si="466"/>
        <v>27.251490719459799</v>
      </c>
      <c r="DD142" s="325">
        <v>0</v>
      </c>
      <c r="DE142" s="151">
        <v>0</v>
      </c>
      <c r="DF142" s="151">
        <v>0</v>
      </c>
      <c r="DG142" s="151">
        <v>0</v>
      </c>
      <c r="DH142" s="151">
        <v>0</v>
      </c>
      <c r="DI142" s="151">
        <v>0</v>
      </c>
      <c r="DJ142" s="151">
        <v>0</v>
      </c>
      <c r="DK142" s="151">
        <v>0</v>
      </c>
      <c r="DL142" s="151">
        <v>0</v>
      </c>
      <c r="DM142" s="151">
        <v>0</v>
      </c>
      <c r="DN142" s="151">
        <v>0</v>
      </c>
      <c r="DO142" s="151">
        <v>0</v>
      </c>
      <c r="DP142" s="151">
        <v>0</v>
      </c>
      <c r="DQ142" s="151">
        <v>0</v>
      </c>
      <c r="DR142" s="151">
        <v>0</v>
      </c>
      <c r="DS142" s="151">
        <v>0</v>
      </c>
      <c r="DT142" s="151">
        <v>0</v>
      </c>
      <c r="DU142" s="151">
        <v>0</v>
      </c>
      <c r="DV142" s="151">
        <v>0</v>
      </c>
      <c r="DW142" s="151">
        <v>0</v>
      </c>
      <c r="DX142" s="151">
        <v>0</v>
      </c>
      <c r="DY142" s="151">
        <v>0</v>
      </c>
      <c r="DZ142" s="151">
        <v>0</v>
      </c>
      <c r="EA142" s="151">
        <v>0</v>
      </c>
      <c r="EB142" s="151">
        <v>0</v>
      </c>
      <c r="EC142" s="151">
        <v>0</v>
      </c>
      <c r="ED142" s="151">
        <v>0</v>
      </c>
      <c r="EE142" s="151">
        <v>0</v>
      </c>
      <c r="EF142" s="151">
        <v>0</v>
      </c>
      <c r="EG142" s="151">
        <v>0</v>
      </c>
      <c r="EH142" s="151">
        <v>0</v>
      </c>
      <c r="EI142" s="151">
        <v>0</v>
      </c>
      <c r="EJ142" s="151">
        <v>0</v>
      </c>
      <c r="EK142" s="151">
        <v>0</v>
      </c>
      <c r="EL142" s="151">
        <v>0</v>
      </c>
      <c r="EM142" s="151">
        <v>0</v>
      </c>
      <c r="EN142" s="326">
        <v>0</v>
      </c>
      <c r="EO142" s="325">
        <f t="shared" si="402"/>
        <v>0</v>
      </c>
      <c r="EP142" s="151">
        <f t="shared" ref="EP142:FU142" si="467">IFERROR(IF(EP$25-$C142&lt;0,0,VLOOKUP((ROUNDDOWN((EP$25-$C142)/365+1,0)),$C$8:$E$16,3,0))*$E138*$D$20,0)</f>
        <v>0</v>
      </c>
      <c r="EQ142" s="151">
        <f t="shared" si="467"/>
        <v>0</v>
      </c>
      <c r="ER142" s="151">
        <f t="shared" si="467"/>
        <v>0</v>
      </c>
      <c r="ES142" s="151">
        <f t="shared" si="467"/>
        <v>0</v>
      </c>
      <c r="ET142" s="151">
        <f t="shared" si="467"/>
        <v>0</v>
      </c>
      <c r="EU142" s="151">
        <f t="shared" si="467"/>
        <v>0</v>
      </c>
      <c r="EV142" s="151">
        <f t="shared" si="467"/>
        <v>0</v>
      </c>
      <c r="EW142" s="151">
        <f t="shared" si="467"/>
        <v>0</v>
      </c>
      <c r="EX142" s="151">
        <f t="shared" si="467"/>
        <v>0</v>
      </c>
      <c r="EY142" s="151">
        <f t="shared" si="467"/>
        <v>0</v>
      </c>
      <c r="EZ142" s="151">
        <f t="shared" si="467"/>
        <v>0</v>
      </c>
      <c r="FA142" s="151">
        <f t="shared" si="467"/>
        <v>0</v>
      </c>
      <c r="FB142" s="151">
        <f t="shared" si="467"/>
        <v>0</v>
      </c>
      <c r="FC142" s="151">
        <f t="shared" si="467"/>
        <v>0</v>
      </c>
      <c r="FD142" s="151">
        <f t="shared" si="467"/>
        <v>0</v>
      </c>
      <c r="FE142" s="151">
        <f t="shared" si="467"/>
        <v>0</v>
      </c>
      <c r="FF142" s="151">
        <f t="shared" si="467"/>
        <v>0</v>
      </c>
      <c r="FG142" s="151">
        <f t="shared" si="467"/>
        <v>0</v>
      </c>
      <c r="FH142" s="151">
        <f t="shared" si="467"/>
        <v>0</v>
      </c>
      <c r="FI142" s="151">
        <f t="shared" si="467"/>
        <v>0</v>
      </c>
      <c r="FJ142" s="151">
        <f t="shared" si="467"/>
        <v>0</v>
      </c>
      <c r="FK142" s="151">
        <f t="shared" si="467"/>
        <v>0</v>
      </c>
      <c r="FL142" s="151">
        <f t="shared" si="467"/>
        <v>0</v>
      </c>
      <c r="FM142" s="210">
        <f t="shared" si="467"/>
        <v>0</v>
      </c>
      <c r="FN142" s="151">
        <f t="shared" si="467"/>
        <v>0</v>
      </c>
      <c r="FO142" s="151">
        <f t="shared" si="467"/>
        <v>0</v>
      </c>
      <c r="FP142" s="151">
        <f t="shared" si="467"/>
        <v>0</v>
      </c>
      <c r="FQ142" s="151">
        <f t="shared" si="467"/>
        <v>0</v>
      </c>
      <c r="FR142" s="151">
        <f t="shared" si="467"/>
        <v>0</v>
      </c>
      <c r="FS142" s="151">
        <f t="shared" si="467"/>
        <v>0</v>
      </c>
      <c r="FT142" s="151">
        <f t="shared" si="467"/>
        <v>0</v>
      </c>
      <c r="FU142" s="151">
        <f t="shared" si="467"/>
        <v>1149.2617500000001</v>
      </c>
      <c r="FV142" s="151">
        <f t="shared" ref="FV142:GY142" si="468">IFERROR(IF(FV$25-$C142&lt;0,0,VLOOKUP((ROUNDDOWN((FV$25-$C142)/365+1,0)),$C$8:$E$16,3,0))*$E138*$D$20,0)</f>
        <v>1149.2617500000001</v>
      </c>
      <c r="FW142" s="151">
        <f t="shared" si="468"/>
        <v>1149.2617500000001</v>
      </c>
      <c r="FX142" s="151">
        <f t="shared" si="468"/>
        <v>1149.2617500000001</v>
      </c>
      <c r="FY142" s="151">
        <f t="shared" si="468"/>
        <v>1149.2617500000001</v>
      </c>
      <c r="FZ142" s="151">
        <f t="shared" si="468"/>
        <v>1149.2617500000001</v>
      </c>
      <c r="GA142" s="151">
        <f t="shared" si="468"/>
        <v>1149.2617500000001</v>
      </c>
      <c r="GB142" s="151">
        <f t="shared" si="468"/>
        <v>1149.2617500000001</v>
      </c>
      <c r="GC142" s="151">
        <f t="shared" si="468"/>
        <v>1149.2617500000001</v>
      </c>
      <c r="GD142" s="151">
        <f t="shared" si="468"/>
        <v>1149.2617500000001</v>
      </c>
      <c r="GE142" s="151">
        <f t="shared" si="468"/>
        <v>1149.2617500000001</v>
      </c>
      <c r="GF142" s="151">
        <f t="shared" si="468"/>
        <v>1149.2617500000001</v>
      </c>
      <c r="GG142" s="151">
        <f t="shared" si="468"/>
        <v>1217.81205</v>
      </c>
      <c r="GH142" s="151">
        <f t="shared" si="468"/>
        <v>1217.81205</v>
      </c>
      <c r="GI142" s="151">
        <f t="shared" si="468"/>
        <v>1217.81205</v>
      </c>
      <c r="GJ142" s="151">
        <f t="shared" si="468"/>
        <v>1217.81205</v>
      </c>
      <c r="GK142" s="151">
        <f t="shared" si="468"/>
        <v>1217.81205</v>
      </c>
      <c r="GL142" s="307">
        <f t="shared" si="468"/>
        <v>1217.81205</v>
      </c>
      <c r="GM142" s="151">
        <f t="shared" si="468"/>
        <v>1217.81205</v>
      </c>
      <c r="GN142" s="151">
        <f t="shared" si="468"/>
        <v>1217.81205</v>
      </c>
      <c r="GO142" s="151">
        <f t="shared" si="468"/>
        <v>1217.81205</v>
      </c>
      <c r="GP142" s="151">
        <f t="shared" si="468"/>
        <v>1217.81205</v>
      </c>
      <c r="GQ142" s="151">
        <f t="shared" si="468"/>
        <v>1217.81205</v>
      </c>
      <c r="GR142" s="151">
        <f t="shared" si="468"/>
        <v>1217.81205</v>
      </c>
      <c r="GS142" s="151">
        <f t="shared" si="468"/>
        <v>1038.94245</v>
      </c>
      <c r="GT142" s="151">
        <f t="shared" si="468"/>
        <v>1038.94245</v>
      </c>
      <c r="GU142" s="151">
        <f t="shared" si="468"/>
        <v>1038.94245</v>
      </c>
      <c r="GV142" s="151">
        <f t="shared" si="468"/>
        <v>1038.94245</v>
      </c>
      <c r="GW142" s="151">
        <f t="shared" si="468"/>
        <v>1038.94245</v>
      </c>
      <c r="GX142" s="151">
        <f t="shared" si="468"/>
        <v>1038.94245</v>
      </c>
      <c r="GY142" s="151">
        <f t="shared" si="468"/>
        <v>1038.94245</v>
      </c>
    </row>
    <row r="143" spans="1:207" x14ac:dyDescent="0.25">
      <c r="C143" s="144">
        <v>44440</v>
      </c>
      <c r="D143" s="203">
        <f t="shared" si="342"/>
        <v>44469</v>
      </c>
      <c r="E143" s="213">
        <f>VLOOKUP(C143,'Sale_Actual&amp;forcast'!$B$4:$D$150,3,0)</f>
        <v>1250</v>
      </c>
      <c r="F143" s="208">
        <v>0</v>
      </c>
      <c r="G143" s="208">
        <v>0</v>
      </c>
      <c r="H143" s="208">
        <v>0</v>
      </c>
      <c r="I143" s="208">
        <v>0</v>
      </c>
      <c r="J143" s="208">
        <v>0</v>
      </c>
      <c r="K143" s="208">
        <v>0</v>
      </c>
      <c r="L143" s="208">
        <v>0</v>
      </c>
      <c r="M143" s="208">
        <v>0</v>
      </c>
      <c r="N143" s="208">
        <v>0</v>
      </c>
      <c r="O143" s="208">
        <v>0</v>
      </c>
      <c r="P143" s="208">
        <v>0</v>
      </c>
      <c r="Q143" s="208">
        <v>0</v>
      </c>
      <c r="R143" s="208">
        <v>0</v>
      </c>
      <c r="S143" s="208">
        <v>0</v>
      </c>
      <c r="T143" s="208">
        <v>0</v>
      </c>
      <c r="U143" s="208">
        <v>0</v>
      </c>
      <c r="V143" s="208">
        <v>0</v>
      </c>
      <c r="W143" s="208">
        <v>0</v>
      </c>
      <c r="X143" s="208">
        <v>0</v>
      </c>
      <c r="Y143" s="208">
        <v>0</v>
      </c>
      <c r="Z143" s="208">
        <v>0</v>
      </c>
      <c r="AA143" s="208">
        <v>0</v>
      </c>
      <c r="AB143" s="208">
        <v>0</v>
      </c>
      <c r="AC143" s="208">
        <v>0</v>
      </c>
      <c r="AD143" s="208">
        <v>0</v>
      </c>
      <c r="AE143" s="208">
        <v>0</v>
      </c>
      <c r="AF143" s="208">
        <v>0</v>
      </c>
      <c r="AG143" s="208">
        <v>0</v>
      </c>
      <c r="AH143" s="208">
        <v>0</v>
      </c>
      <c r="AI143" s="208">
        <v>0</v>
      </c>
      <c r="AJ143" s="208">
        <v>0</v>
      </c>
      <c r="AK143" s="208">
        <v>0</v>
      </c>
      <c r="AL143" s="208">
        <v>0</v>
      </c>
      <c r="AM143" s="208">
        <v>0</v>
      </c>
      <c r="AN143" s="208">
        <v>0</v>
      </c>
      <c r="AO143" s="214">
        <v>0</v>
      </c>
      <c r="AP143" s="208">
        <v>0</v>
      </c>
      <c r="AQ143" s="232">
        <f t="shared" si="399"/>
        <v>0</v>
      </c>
      <c r="AR143" s="232">
        <f t="shared" ref="AR143:BW143" si="469">IFERROR(IF(AR$25-$C143&lt;0,0,VLOOKUP((ROUNDDOWN((AR$25-$C143)/365+1,0)),$C$8:$E$16,3,0))*$E139*$D$3,0)</f>
        <v>0</v>
      </c>
      <c r="AS143" s="232">
        <f t="shared" si="469"/>
        <v>0</v>
      </c>
      <c r="AT143" s="232">
        <f t="shared" si="469"/>
        <v>0</v>
      </c>
      <c r="AU143" s="232">
        <f t="shared" si="469"/>
        <v>0</v>
      </c>
      <c r="AV143" s="232">
        <f t="shared" si="469"/>
        <v>0</v>
      </c>
      <c r="AW143" s="232">
        <f t="shared" si="469"/>
        <v>0</v>
      </c>
      <c r="AX143" s="232">
        <f t="shared" si="469"/>
        <v>0</v>
      </c>
      <c r="AY143" s="232">
        <f t="shared" si="469"/>
        <v>0</v>
      </c>
      <c r="AZ143" s="232">
        <f t="shared" si="469"/>
        <v>0</v>
      </c>
      <c r="BA143" s="232">
        <f t="shared" si="469"/>
        <v>0</v>
      </c>
      <c r="BB143" s="232">
        <f t="shared" si="469"/>
        <v>0</v>
      </c>
      <c r="BC143" s="232">
        <f t="shared" si="469"/>
        <v>0</v>
      </c>
      <c r="BD143" s="232">
        <f t="shared" si="469"/>
        <v>0</v>
      </c>
      <c r="BE143" s="232">
        <f t="shared" si="469"/>
        <v>0</v>
      </c>
      <c r="BF143" s="232">
        <f t="shared" si="469"/>
        <v>0</v>
      </c>
      <c r="BG143" s="232">
        <f t="shared" si="469"/>
        <v>0</v>
      </c>
      <c r="BH143" s="232">
        <f t="shared" si="469"/>
        <v>0</v>
      </c>
      <c r="BI143" s="232">
        <f t="shared" si="469"/>
        <v>0</v>
      </c>
      <c r="BJ143" s="232">
        <f t="shared" si="469"/>
        <v>0</v>
      </c>
      <c r="BK143" s="232">
        <f t="shared" si="469"/>
        <v>0</v>
      </c>
      <c r="BL143" s="232">
        <f t="shared" si="469"/>
        <v>0</v>
      </c>
      <c r="BM143" s="232">
        <f t="shared" si="469"/>
        <v>0</v>
      </c>
      <c r="BN143" s="232">
        <f t="shared" si="469"/>
        <v>0</v>
      </c>
      <c r="BO143" s="269">
        <f t="shared" si="314"/>
        <v>0</v>
      </c>
      <c r="BP143" s="232">
        <f t="shared" si="469"/>
        <v>0</v>
      </c>
      <c r="BQ143" s="232">
        <f t="shared" si="469"/>
        <v>0</v>
      </c>
      <c r="BR143" s="232">
        <f t="shared" si="469"/>
        <v>0</v>
      </c>
      <c r="BS143" s="232">
        <f t="shared" si="469"/>
        <v>0</v>
      </c>
      <c r="BT143" s="232">
        <f t="shared" si="469"/>
        <v>0</v>
      </c>
      <c r="BU143" s="232">
        <f t="shared" si="469"/>
        <v>0</v>
      </c>
      <c r="BV143" s="232">
        <f t="shared" si="469"/>
        <v>0</v>
      </c>
      <c r="BW143" s="232">
        <f t="shared" si="469"/>
        <v>0</v>
      </c>
      <c r="BX143" s="232">
        <f t="shared" ref="BX143:DA143" si="470">IFERROR(IF(BX$25-$C143&lt;0,0,VLOOKUP((ROUNDDOWN((BX$25-$C143)/365+1,0)),$C$8:$E$16,3,0))*$E139*$D$3,0)</f>
        <v>30.145169171165474</v>
      </c>
      <c r="BY143" s="232">
        <f t="shared" si="470"/>
        <v>30.145169171165474</v>
      </c>
      <c r="BZ143" s="232">
        <f t="shared" si="470"/>
        <v>30.145169171165474</v>
      </c>
      <c r="CA143" s="232">
        <f t="shared" si="470"/>
        <v>30.145169171165474</v>
      </c>
      <c r="CB143" s="232">
        <f t="shared" si="470"/>
        <v>30.145169171165474</v>
      </c>
      <c r="CC143" s="232">
        <f t="shared" si="470"/>
        <v>30.145169171165474</v>
      </c>
      <c r="CD143" s="232">
        <f t="shared" si="470"/>
        <v>30.145169171165474</v>
      </c>
      <c r="CE143" s="232">
        <f t="shared" si="470"/>
        <v>30.145169171165474</v>
      </c>
      <c r="CF143" s="232">
        <f t="shared" si="470"/>
        <v>30.145169171165474</v>
      </c>
      <c r="CG143" s="232">
        <f t="shared" si="470"/>
        <v>30.145169171165474</v>
      </c>
      <c r="CH143" s="232">
        <f t="shared" si="470"/>
        <v>30.145169171165474</v>
      </c>
      <c r="CI143" s="232">
        <f t="shared" si="470"/>
        <v>30.145169171165474</v>
      </c>
      <c r="CJ143" s="232">
        <f t="shared" si="470"/>
        <v>31.943245536479246</v>
      </c>
      <c r="CK143" s="232">
        <f t="shared" si="470"/>
        <v>31.943245536479246</v>
      </c>
      <c r="CL143" s="232">
        <f t="shared" si="470"/>
        <v>31.943245536479246</v>
      </c>
      <c r="CM143" s="232">
        <f t="shared" si="470"/>
        <v>31.943245536479246</v>
      </c>
      <c r="CN143" s="232">
        <f t="shared" si="470"/>
        <v>31.943245536479246</v>
      </c>
      <c r="CO143" s="232">
        <f t="shared" si="470"/>
        <v>31.943245536479246</v>
      </c>
      <c r="CP143" s="232">
        <f t="shared" si="470"/>
        <v>31.943245536479246</v>
      </c>
      <c r="CQ143" s="232">
        <f t="shared" si="470"/>
        <v>31.943245536479246</v>
      </c>
      <c r="CR143" s="232">
        <f t="shared" si="470"/>
        <v>31.943245536479246</v>
      </c>
      <c r="CS143" s="232">
        <f t="shared" si="470"/>
        <v>31.943245536479246</v>
      </c>
      <c r="CT143" s="232">
        <f t="shared" si="470"/>
        <v>31.943245536479246</v>
      </c>
      <c r="CU143" s="232">
        <f t="shared" si="470"/>
        <v>31.943245536479246</v>
      </c>
      <c r="CV143" s="232">
        <f t="shared" si="470"/>
        <v>27.251490719459799</v>
      </c>
      <c r="CW143" s="232">
        <f t="shared" si="470"/>
        <v>27.251490719459799</v>
      </c>
      <c r="CX143" s="232">
        <f t="shared" si="470"/>
        <v>27.251490719459799</v>
      </c>
      <c r="CY143" s="232">
        <f t="shared" si="470"/>
        <v>27.251490719459799</v>
      </c>
      <c r="CZ143" s="232">
        <f t="shared" si="470"/>
        <v>27.251490719459799</v>
      </c>
      <c r="DA143" s="232">
        <f t="shared" si="470"/>
        <v>27.251490719459799</v>
      </c>
      <c r="DD143" s="325">
        <v>0</v>
      </c>
      <c r="DE143" s="151">
        <v>0</v>
      </c>
      <c r="DF143" s="151">
        <v>0</v>
      </c>
      <c r="DG143" s="151">
        <v>0</v>
      </c>
      <c r="DH143" s="151">
        <v>0</v>
      </c>
      <c r="DI143" s="151">
        <v>0</v>
      </c>
      <c r="DJ143" s="151">
        <v>0</v>
      </c>
      <c r="DK143" s="151">
        <v>0</v>
      </c>
      <c r="DL143" s="151">
        <v>0</v>
      </c>
      <c r="DM143" s="151">
        <v>0</v>
      </c>
      <c r="DN143" s="151">
        <v>0</v>
      </c>
      <c r="DO143" s="151">
        <v>0</v>
      </c>
      <c r="DP143" s="151">
        <v>0</v>
      </c>
      <c r="DQ143" s="151">
        <v>0</v>
      </c>
      <c r="DR143" s="151">
        <v>0</v>
      </c>
      <c r="DS143" s="151">
        <v>0</v>
      </c>
      <c r="DT143" s="151">
        <v>0</v>
      </c>
      <c r="DU143" s="151">
        <v>0</v>
      </c>
      <c r="DV143" s="151">
        <v>0</v>
      </c>
      <c r="DW143" s="151">
        <v>0</v>
      </c>
      <c r="DX143" s="151">
        <v>0</v>
      </c>
      <c r="DY143" s="151">
        <v>0</v>
      </c>
      <c r="DZ143" s="151">
        <v>0</v>
      </c>
      <c r="EA143" s="151">
        <v>0</v>
      </c>
      <c r="EB143" s="151">
        <v>0</v>
      </c>
      <c r="EC143" s="151">
        <v>0</v>
      </c>
      <c r="ED143" s="151">
        <v>0</v>
      </c>
      <c r="EE143" s="151">
        <v>0</v>
      </c>
      <c r="EF143" s="151">
        <v>0</v>
      </c>
      <c r="EG143" s="151">
        <v>0</v>
      </c>
      <c r="EH143" s="151">
        <v>0</v>
      </c>
      <c r="EI143" s="151">
        <v>0</v>
      </c>
      <c r="EJ143" s="151">
        <v>0</v>
      </c>
      <c r="EK143" s="151">
        <v>0</v>
      </c>
      <c r="EL143" s="151">
        <v>0</v>
      </c>
      <c r="EM143" s="151">
        <v>0</v>
      </c>
      <c r="EN143" s="326">
        <v>0</v>
      </c>
      <c r="EO143" s="325">
        <f t="shared" si="402"/>
        <v>0</v>
      </c>
      <c r="EP143" s="151">
        <f t="shared" ref="EP143:FU143" si="471">IFERROR(IF(EP$25-$C143&lt;0,0,VLOOKUP((ROUNDDOWN((EP$25-$C143)/365+1,0)),$C$8:$E$16,3,0))*$E139*$D$20,0)</f>
        <v>0</v>
      </c>
      <c r="EQ143" s="151">
        <f t="shared" si="471"/>
        <v>0</v>
      </c>
      <c r="ER143" s="151">
        <f t="shared" si="471"/>
        <v>0</v>
      </c>
      <c r="ES143" s="151">
        <f t="shared" si="471"/>
        <v>0</v>
      </c>
      <c r="ET143" s="151">
        <f t="shared" si="471"/>
        <v>0</v>
      </c>
      <c r="EU143" s="151">
        <f t="shared" si="471"/>
        <v>0</v>
      </c>
      <c r="EV143" s="151">
        <f t="shared" si="471"/>
        <v>0</v>
      </c>
      <c r="EW143" s="151">
        <f t="shared" si="471"/>
        <v>0</v>
      </c>
      <c r="EX143" s="151">
        <f t="shared" si="471"/>
        <v>0</v>
      </c>
      <c r="EY143" s="151">
        <f t="shared" si="471"/>
        <v>0</v>
      </c>
      <c r="EZ143" s="151">
        <f t="shared" si="471"/>
        <v>0</v>
      </c>
      <c r="FA143" s="151">
        <f t="shared" si="471"/>
        <v>0</v>
      </c>
      <c r="FB143" s="151">
        <f t="shared" si="471"/>
        <v>0</v>
      </c>
      <c r="FC143" s="151">
        <f t="shared" si="471"/>
        <v>0</v>
      </c>
      <c r="FD143" s="151">
        <f t="shared" si="471"/>
        <v>0</v>
      </c>
      <c r="FE143" s="151">
        <f t="shared" si="471"/>
        <v>0</v>
      </c>
      <c r="FF143" s="151">
        <f t="shared" si="471"/>
        <v>0</v>
      </c>
      <c r="FG143" s="151">
        <f t="shared" si="471"/>
        <v>0</v>
      </c>
      <c r="FH143" s="151">
        <f t="shared" si="471"/>
        <v>0</v>
      </c>
      <c r="FI143" s="151">
        <f t="shared" si="471"/>
        <v>0</v>
      </c>
      <c r="FJ143" s="151">
        <f t="shared" si="471"/>
        <v>0</v>
      </c>
      <c r="FK143" s="151">
        <f t="shared" si="471"/>
        <v>0</v>
      </c>
      <c r="FL143" s="151">
        <f t="shared" si="471"/>
        <v>0</v>
      </c>
      <c r="FM143" s="210">
        <f t="shared" si="471"/>
        <v>0</v>
      </c>
      <c r="FN143" s="151">
        <f t="shared" si="471"/>
        <v>0</v>
      </c>
      <c r="FO143" s="151">
        <f t="shared" si="471"/>
        <v>0</v>
      </c>
      <c r="FP143" s="151">
        <f t="shared" si="471"/>
        <v>0</v>
      </c>
      <c r="FQ143" s="151">
        <f t="shared" si="471"/>
        <v>0</v>
      </c>
      <c r="FR143" s="151">
        <f t="shared" si="471"/>
        <v>0</v>
      </c>
      <c r="FS143" s="151">
        <f t="shared" si="471"/>
        <v>0</v>
      </c>
      <c r="FT143" s="151">
        <f t="shared" si="471"/>
        <v>0</v>
      </c>
      <c r="FU143" s="151">
        <f t="shared" si="471"/>
        <v>0</v>
      </c>
      <c r="FV143" s="151">
        <f t="shared" ref="FV143:GY143" si="472">IFERROR(IF(FV$25-$C143&lt;0,0,VLOOKUP((ROUNDDOWN((FV$25-$C143)/365+1,0)),$C$8:$E$16,3,0))*$E139*$D$20,0)</f>
        <v>1149.2617500000001</v>
      </c>
      <c r="FW143" s="151">
        <f t="shared" si="472"/>
        <v>1149.2617500000001</v>
      </c>
      <c r="FX143" s="151">
        <f t="shared" si="472"/>
        <v>1149.2617500000001</v>
      </c>
      <c r="FY143" s="151">
        <f t="shared" si="472"/>
        <v>1149.2617500000001</v>
      </c>
      <c r="FZ143" s="151">
        <f t="shared" si="472"/>
        <v>1149.2617500000001</v>
      </c>
      <c r="GA143" s="151">
        <f t="shared" si="472"/>
        <v>1149.2617500000001</v>
      </c>
      <c r="GB143" s="151">
        <f t="shared" si="472"/>
        <v>1149.2617500000001</v>
      </c>
      <c r="GC143" s="151">
        <f t="shared" si="472"/>
        <v>1149.2617500000001</v>
      </c>
      <c r="GD143" s="151">
        <f t="shared" si="472"/>
        <v>1149.2617500000001</v>
      </c>
      <c r="GE143" s="151">
        <f t="shared" si="472"/>
        <v>1149.2617500000001</v>
      </c>
      <c r="GF143" s="151">
        <f t="shared" si="472"/>
        <v>1149.2617500000001</v>
      </c>
      <c r="GG143" s="151">
        <f t="shared" si="472"/>
        <v>1149.2617500000001</v>
      </c>
      <c r="GH143" s="151">
        <f t="shared" si="472"/>
        <v>1217.81205</v>
      </c>
      <c r="GI143" s="151">
        <f t="shared" si="472"/>
        <v>1217.81205</v>
      </c>
      <c r="GJ143" s="151">
        <f t="shared" si="472"/>
        <v>1217.81205</v>
      </c>
      <c r="GK143" s="151">
        <f t="shared" si="472"/>
        <v>1217.81205</v>
      </c>
      <c r="GL143" s="307">
        <f t="shared" si="472"/>
        <v>1217.81205</v>
      </c>
      <c r="GM143" s="151">
        <f t="shared" si="472"/>
        <v>1217.81205</v>
      </c>
      <c r="GN143" s="151">
        <f t="shared" si="472"/>
        <v>1217.81205</v>
      </c>
      <c r="GO143" s="151">
        <f t="shared" si="472"/>
        <v>1217.81205</v>
      </c>
      <c r="GP143" s="151">
        <f t="shared" si="472"/>
        <v>1217.81205</v>
      </c>
      <c r="GQ143" s="151">
        <f t="shared" si="472"/>
        <v>1217.81205</v>
      </c>
      <c r="GR143" s="151">
        <f t="shared" si="472"/>
        <v>1217.81205</v>
      </c>
      <c r="GS143" s="151">
        <f t="shared" si="472"/>
        <v>1217.81205</v>
      </c>
      <c r="GT143" s="151">
        <f t="shared" si="472"/>
        <v>1038.94245</v>
      </c>
      <c r="GU143" s="151">
        <f t="shared" si="472"/>
        <v>1038.94245</v>
      </c>
      <c r="GV143" s="151">
        <f t="shared" si="472"/>
        <v>1038.94245</v>
      </c>
      <c r="GW143" s="151">
        <f t="shared" si="472"/>
        <v>1038.94245</v>
      </c>
      <c r="GX143" s="151">
        <f t="shared" si="472"/>
        <v>1038.94245</v>
      </c>
      <c r="GY143" s="151">
        <f t="shared" si="472"/>
        <v>1038.94245</v>
      </c>
    </row>
    <row r="144" spans="1:207" x14ac:dyDescent="0.25">
      <c r="C144" s="144">
        <v>44470</v>
      </c>
      <c r="D144" s="203">
        <f t="shared" si="342"/>
        <v>44500</v>
      </c>
      <c r="E144" s="213">
        <f>VLOOKUP(C144,'Sale_Actual&amp;forcast'!$B$4:$D$150,3,0)</f>
        <v>1250</v>
      </c>
      <c r="F144" s="208">
        <v>0</v>
      </c>
      <c r="G144" s="208">
        <v>0</v>
      </c>
      <c r="H144" s="208">
        <v>0</v>
      </c>
      <c r="I144" s="208">
        <v>0</v>
      </c>
      <c r="J144" s="208">
        <v>0</v>
      </c>
      <c r="K144" s="208">
        <v>0</v>
      </c>
      <c r="L144" s="208">
        <v>0</v>
      </c>
      <c r="M144" s="208">
        <v>0</v>
      </c>
      <c r="N144" s="208">
        <v>0</v>
      </c>
      <c r="O144" s="208">
        <v>0</v>
      </c>
      <c r="P144" s="208">
        <v>0</v>
      </c>
      <c r="Q144" s="208">
        <v>0</v>
      </c>
      <c r="R144" s="208">
        <v>0</v>
      </c>
      <c r="S144" s="208">
        <v>0</v>
      </c>
      <c r="T144" s="208">
        <v>0</v>
      </c>
      <c r="U144" s="208">
        <v>0</v>
      </c>
      <c r="V144" s="208">
        <v>0</v>
      </c>
      <c r="W144" s="208">
        <v>0</v>
      </c>
      <c r="X144" s="208">
        <v>0</v>
      </c>
      <c r="Y144" s="208">
        <v>0</v>
      </c>
      <c r="Z144" s="208">
        <v>0</v>
      </c>
      <c r="AA144" s="208">
        <v>0</v>
      </c>
      <c r="AB144" s="208">
        <v>0</v>
      </c>
      <c r="AC144" s="208">
        <v>0</v>
      </c>
      <c r="AD144" s="208">
        <v>0</v>
      </c>
      <c r="AE144" s="208">
        <v>0</v>
      </c>
      <c r="AF144" s="208">
        <v>0</v>
      </c>
      <c r="AG144" s="208">
        <v>0</v>
      </c>
      <c r="AH144" s="208">
        <v>0</v>
      </c>
      <c r="AI144" s="208">
        <v>0</v>
      </c>
      <c r="AJ144" s="208">
        <v>0</v>
      </c>
      <c r="AK144" s="208">
        <v>0</v>
      </c>
      <c r="AL144" s="208">
        <v>0</v>
      </c>
      <c r="AM144" s="208">
        <v>0</v>
      </c>
      <c r="AN144" s="208">
        <v>0</v>
      </c>
      <c r="AO144" s="214">
        <v>0</v>
      </c>
      <c r="AP144" s="208">
        <v>0</v>
      </c>
      <c r="AQ144" s="232">
        <f t="shared" si="399"/>
        <v>0</v>
      </c>
      <c r="AR144" s="232">
        <f t="shared" ref="AR144:BW144" si="473">IFERROR(IF(AR$25-$C144&lt;0,0,VLOOKUP((ROUNDDOWN((AR$25-$C144)/365+1,0)),$C$8:$E$16,3,0))*$E140*$D$3,0)</f>
        <v>0</v>
      </c>
      <c r="AS144" s="232">
        <f t="shared" si="473"/>
        <v>0</v>
      </c>
      <c r="AT144" s="232">
        <f t="shared" si="473"/>
        <v>0</v>
      </c>
      <c r="AU144" s="232">
        <f t="shared" si="473"/>
        <v>0</v>
      </c>
      <c r="AV144" s="232">
        <f t="shared" si="473"/>
        <v>0</v>
      </c>
      <c r="AW144" s="232">
        <f t="shared" si="473"/>
        <v>0</v>
      </c>
      <c r="AX144" s="232">
        <f t="shared" si="473"/>
        <v>0</v>
      </c>
      <c r="AY144" s="232">
        <f t="shared" si="473"/>
        <v>0</v>
      </c>
      <c r="AZ144" s="232">
        <f t="shared" si="473"/>
        <v>0</v>
      </c>
      <c r="BA144" s="232">
        <f t="shared" si="473"/>
        <v>0</v>
      </c>
      <c r="BB144" s="232">
        <f t="shared" si="473"/>
        <v>0</v>
      </c>
      <c r="BC144" s="232">
        <f t="shared" si="473"/>
        <v>0</v>
      </c>
      <c r="BD144" s="232">
        <f t="shared" si="473"/>
        <v>0</v>
      </c>
      <c r="BE144" s="232">
        <f t="shared" si="473"/>
        <v>0</v>
      </c>
      <c r="BF144" s="232">
        <f t="shared" si="473"/>
        <v>0</v>
      </c>
      <c r="BG144" s="232">
        <f t="shared" si="473"/>
        <v>0</v>
      </c>
      <c r="BH144" s="232">
        <f t="shared" si="473"/>
        <v>0</v>
      </c>
      <c r="BI144" s="232">
        <f t="shared" si="473"/>
        <v>0</v>
      </c>
      <c r="BJ144" s="232">
        <f t="shared" si="473"/>
        <v>0</v>
      </c>
      <c r="BK144" s="232">
        <f t="shared" si="473"/>
        <v>0</v>
      </c>
      <c r="BL144" s="232">
        <f t="shared" si="473"/>
        <v>0</v>
      </c>
      <c r="BM144" s="232">
        <f t="shared" si="473"/>
        <v>0</v>
      </c>
      <c r="BN144" s="232">
        <f t="shared" si="473"/>
        <v>0</v>
      </c>
      <c r="BO144" s="269">
        <f t="shared" si="314"/>
        <v>0</v>
      </c>
      <c r="BP144" s="232">
        <f t="shared" si="473"/>
        <v>0</v>
      </c>
      <c r="BQ144" s="232">
        <f t="shared" si="473"/>
        <v>0</v>
      </c>
      <c r="BR144" s="232">
        <f t="shared" si="473"/>
        <v>0</v>
      </c>
      <c r="BS144" s="232">
        <f t="shared" si="473"/>
        <v>0</v>
      </c>
      <c r="BT144" s="232">
        <f t="shared" si="473"/>
        <v>0</v>
      </c>
      <c r="BU144" s="232">
        <f t="shared" si="473"/>
        <v>0</v>
      </c>
      <c r="BV144" s="232">
        <f t="shared" si="473"/>
        <v>0</v>
      </c>
      <c r="BW144" s="232">
        <f t="shared" si="473"/>
        <v>0</v>
      </c>
      <c r="BX144" s="232">
        <f t="shared" ref="BX144:DA144" si="474">IFERROR(IF(BX$25-$C144&lt;0,0,VLOOKUP((ROUNDDOWN((BX$25-$C144)/365+1,0)),$C$8:$E$16,3,0))*$E140*$D$3,0)</f>
        <v>0</v>
      </c>
      <c r="BY144" s="232">
        <f t="shared" si="474"/>
        <v>30.145169171165474</v>
      </c>
      <c r="BZ144" s="232">
        <f t="shared" si="474"/>
        <v>30.145169171165474</v>
      </c>
      <c r="CA144" s="232">
        <f t="shared" si="474"/>
        <v>30.145169171165474</v>
      </c>
      <c r="CB144" s="232">
        <f t="shared" si="474"/>
        <v>30.145169171165474</v>
      </c>
      <c r="CC144" s="232">
        <f t="shared" si="474"/>
        <v>30.145169171165474</v>
      </c>
      <c r="CD144" s="232">
        <f t="shared" si="474"/>
        <v>30.145169171165474</v>
      </c>
      <c r="CE144" s="232">
        <f t="shared" si="474"/>
        <v>30.145169171165474</v>
      </c>
      <c r="CF144" s="232">
        <f t="shared" si="474"/>
        <v>30.145169171165474</v>
      </c>
      <c r="CG144" s="232">
        <f t="shared" si="474"/>
        <v>30.145169171165474</v>
      </c>
      <c r="CH144" s="232">
        <f t="shared" si="474"/>
        <v>30.145169171165474</v>
      </c>
      <c r="CI144" s="232">
        <f t="shared" si="474"/>
        <v>30.145169171165474</v>
      </c>
      <c r="CJ144" s="232">
        <f t="shared" si="474"/>
        <v>30.145169171165474</v>
      </c>
      <c r="CK144" s="232">
        <f t="shared" si="474"/>
        <v>31.943245536479246</v>
      </c>
      <c r="CL144" s="232">
        <f t="shared" si="474"/>
        <v>31.943245536479246</v>
      </c>
      <c r="CM144" s="232">
        <f t="shared" si="474"/>
        <v>31.943245536479246</v>
      </c>
      <c r="CN144" s="232">
        <f t="shared" si="474"/>
        <v>31.943245536479246</v>
      </c>
      <c r="CO144" s="232">
        <f t="shared" si="474"/>
        <v>31.943245536479246</v>
      </c>
      <c r="CP144" s="232">
        <f t="shared" si="474"/>
        <v>31.943245536479246</v>
      </c>
      <c r="CQ144" s="232">
        <f t="shared" si="474"/>
        <v>31.943245536479246</v>
      </c>
      <c r="CR144" s="232">
        <f t="shared" si="474"/>
        <v>31.943245536479246</v>
      </c>
      <c r="CS144" s="232">
        <f t="shared" si="474"/>
        <v>31.943245536479246</v>
      </c>
      <c r="CT144" s="232">
        <f t="shared" si="474"/>
        <v>31.943245536479246</v>
      </c>
      <c r="CU144" s="232">
        <f t="shared" si="474"/>
        <v>31.943245536479246</v>
      </c>
      <c r="CV144" s="232">
        <f t="shared" si="474"/>
        <v>31.943245536479246</v>
      </c>
      <c r="CW144" s="232">
        <f t="shared" si="474"/>
        <v>27.251490719459799</v>
      </c>
      <c r="CX144" s="232">
        <f t="shared" si="474"/>
        <v>27.251490719459799</v>
      </c>
      <c r="CY144" s="232">
        <f t="shared" si="474"/>
        <v>27.251490719459799</v>
      </c>
      <c r="CZ144" s="232">
        <f t="shared" si="474"/>
        <v>27.251490719459799</v>
      </c>
      <c r="DA144" s="232">
        <f t="shared" si="474"/>
        <v>27.251490719459799</v>
      </c>
      <c r="DD144" s="325">
        <v>0</v>
      </c>
      <c r="DE144" s="151">
        <v>0</v>
      </c>
      <c r="DF144" s="151">
        <v>0</v>
      </c>
      <c r="DG144" s="151">
        <v>0</v>
      </c>
      <c r="DH144" s="151">
        <v>0</v>
      </c>
      <c r="DI144" s="151">
        <v>0</v>
      </c>
      <c r="DJ144" s="151">
        <v>0</v>
      </c>
      <c r="DK144" s="151">
        <v>0</v>
      </c>
      <c r="DL144" s="151">
        <v>0</v>
      </c>
      <c r="DM144" s="151">
        <v>0</v>
      </c>
      <c r="DN144" s="151">
        <v>0</v>
      </c>
      <c r="DO144" s="151">
        <v>0</v>
      </c>
      <c r="DP144" s="151">
        <v>0</v>
      </c>
      <c r="DQ144" s="151">
        <v>0</v>
      </c>
      <c r="DR144" s="151">
        <v>0</v>
      </c>
      <c r="DS144" s="151">
        <v>0</v>
      </c>
      <c r="DT144" s="151">
        <v>0</v>
      </c>
      <c r="DU144" s="151">
        <v>0</v>
      </c>
      <c r="DV144" s="151">
        <v>0</v>
      </c>
      <c r="DW144" s="151">
        <v>0</v>
      </c>
      <c r="DX144" s="151">
        <v>0</v>
      </c>
      <c r="DY144" s="151">
        <v>0</v>
      </c>
      <c r="DZ144" s="151">
        <v>0</v>
      </c>
      <c r="EA144" s="151">
        <v>0</v>
      </c>
      <c r="EB144" s="151">
        <v>0</v>
      </c>
      <c r="EC144" s="151">
        <v>0</v>
      </c>
      <c r="ED144" s="151">
        <v>0</v>
      </c>
      <c r="EE144" s="151">
        <v>0</v>
      </c>
      <c r="EF144" s="151">
        <v>0</v>
      </c>
      <c r="EG144" s="151">
        <v>0</v>
      </c>
      <c r="EH144" s="151">
        <v>0</v>
      </c>
      <c r="EI144" s="151">
        <v>0</v>
      </c>
      <c r="EJ144" s="151">
        <v>0</v>
      </c>
      <c r="EK144" s="151">
        <v>0</v>
      </c>
      <c r="EL144" s="151">
        <v>0</v>
      </c>
      <c r="EM144" s="151">
        <v>0</v>
      </c>
      <c r="EN144" s="326">
        <v>0</v>
      </c>
      <c r="EO144" s="325">
        <f t="shared" si="402"/>
        <v>0</v>
      </c>
      <c r="EP144" s="151">
        <f t="shared" ref="EP144:FU144" si="475">IFERROR(IF(EP$25-$C144&lt;0,0,VLOOKUP((ROUNDDOWN((EP$25-$C144)/365+1,0)),$C$8:$E$16,3,0))*$E140*$D$20,0)</f>
        <v>0</v>
      </c>
      <c r="EQ144" s="151">
        <f t="shared" si="475"/>
        <v>0</v>
      </c>
      <c r="ER144" s="151">
        <f t="shared" si="475"/>
        <v>0</v>
      </c>
      <c r="ES144" s="151">
        <f t="shared" si="475"/>
        <v>0</v>
      </c>
      <c r="ET144" s="151">
        <f t="shared" si="475"/>
        <v>0</v>
      </c>
      <c r="EU144" s="151">
        <f t="shared" si="475"/>
        <v>0</v>
      </c>
      <c r="EV144" s="151">
        <f t="shared" si="475"/>
        <v>0</v>
      </c>
      <c r="EW144" s="151">
        <f t="shared" si="475"/>
        <v>0</v>
      </c>
      <c r="EX144" s="151">
        <f t="shared" si="475"/>
        <v>0</v>
      </c>
      <c r="EY144" s="151">
        <f t="shared" si="475"/>
        <v>0</v>
      </c>
      <c r="EZ144" s="151">
        <f t="shared" si="475"/>
        <v>0</v>
      </c>
      <c r="FA144" s="151">
        <f t="shared" si="475"/>
        <v>0</v>
      </c>
      <c r="FB144" s="151">
        <f t="shared" si="475"/>
        <v>0</v>
      </c>
      <c r="FC144" s="151">
        <f t="shared" si="475"/>
        <v>0</v>
      </c>
      <c r="FD144" s="151">
        <f t="shared" si="475"/>
        <v>0</v>
      </c>
      <c r="FE144" s="151">
        <f t="shared" si="475"/>
        <v>0</v>
      </c>
      <c r="FF144" s="151">
        <f t="shared" si="475"/>
        <v>0</v>
      </c>
      <c r="FG144" s="151">
        <f t="shared" si="475"/>
        <v>0</v>
      </c>
      <c r="FH144" s="151">
        <f t="shared" si="475"/>
        <v>0</v>
      </c>
      <c r="FI144" s="151">
        <f t="shared" si="475"/>
        <v>0</v>
      </c>
      <c r="FJ144" s="151">
        <f t="shared" si="475"/>
        <v>0</v>
      </c>
      <c r="FK144" s="151">
        <f t="shared" si="475"/>
        <v>0</v>
      </c>
      <c r="FL144" s="151">
        <f t="shared" si="475"/>
        <v>0</v>
      </c>
      <c r="FM144" s="210">
        <f t="shared" si="475"/>
        <v>0</v>
      </c>
      <c r="FN144" s="151">
        <f t="shared" si="475"/>
        <v>0</v>
      </c>
      <c r="FO144" s="151">
        <f t="shared" si="475"/>
        <v>0</v>
      </c>
      <c r="FP144" s="151">
        <f t="shared" si="475"/>
        <v>0</v>
      </c>
      <c r="FQ144" s="151">
        <f t="shared" si="475"/>
        <v>0</v>
      </c>
      <c r="FR144" s="151">
        <f t="shared" si="475"/>
        <v>0</v>
      </c>
      <c r="FS144" s="151">
        <f t="shared" si="475"/>
        <v>0</v>
      </c>
      <c r="FT144" s="151">
        <f t="shared" si="475"/>
        <v>0</v>
      </c>
      <c r="FU144" s="151">
        <f t="shared" si="475"/>
        <v>0</v>
      </c>
      <c r="FV144" s="151">
        <f t="shared" ref="FV144:GY144" si="476">IFERROR(IF(FV$25-$C144&lt;0,0,VLOOKUP((ROUNDDOWN((FV$25-$C144)/365+1,0)),$C$8:$E$16,3,0))*$E140*$D$20,0)</f>
        <v>0</v>
      </c>
      <c r="FW144" s="151">
        <f t="shared" si="476"/>
        <v>1149.2617500000001</v>
      </c>
      <c r="FX144" s="151">
        <f t="shared" si="476"/>
        <v>1149.2617500000001</v>
      </c>
      <c r="FY144" s="151">
        <f t="shared" si="476"/>
        <v>1149.2617500000001</v>
      </c>
      <c r="FZ144" s="151">
        <f t="shared" si="476"/>
        <v>1149.2617500000001</v>
      </c>
      <c r="GA144" s="151">
        <f t="shared" si="476"/>
        <v>1149.2617500000001</v>
      </c>
      <c r="GB144" s="151">
        <f t="shared" si="476"/>
        <v>1149.2617500000001</v>
      </c>
      <c r="GC144" s="151">
        <f t="shared" si="476"/>
        <v>1149.2617500000001</v>
      </c>
      <c r="GD144" s="151">
        <f t="shared" si="476"/>
        <v>1149.2617500000001</v>
      </c>
      <c r="GE144" s="151">
        <f t="shared" si="476"/>
        <v>1149.2617500000001</v>
      </c>
      <c r="GF144" s="151">
        <f t="shared" si="476"/>
        <v>1149.2617500000001</v>
      </c>
      <c r="GG144" s="151">
        <f t="shared" si="476"/>
        <v>1149.2617500000001</v>
      </c>
      <c r="GH144" s="151">
        <f t="shared" si="476"/>
        <v>1149.2617500000001</v>
      </c>
      <c r="GI144" s="151">
        <f t="shared" si="476"/>
        <v>1217.81205</v>
      </c>
      <c r="GJ144" s="151">
        <f t="shared" si="476"/>
        <v>1217.81205</v>
      </c>
      <c r="GK144" s="151">
        <f t="shared" si="476"/>
        <v>1217.81205</v>
      </c>
      <c r="GL144" s="307">
        <f t="shared" si="476"/>
        <v>1217.81205</v>
      </c>
      <c r="GM144" s="151">
        <f t="shared" si="476"/>
        <v>1217.81205</v>
      </c>
      <c r="GN144" s="151">
        <f t="shared" si="476"/>
        <v>1217.81205</v>
      </c>
      <c r="GO144" s="151">
        <f t="shared" si="476"/>
        <v>1217.81205</v>
      </c>
      <c r="GP144" s="151">
        <f t="shared" si="476"/>
        <v>1217.81205</v>
      </c>
      <c r="GQ144" s="151">
        <f t="shared" si="476"/>
        <v>1217.81205</v>
      </c>
      <c r="GR144" s="151">
        <f t="shared" si="476"/>
        <v>1217.81205</v>
      </c>
      <c r="GS144" s="151">
        <f t="shared" si="476"/>
        <v>1217.81205</v>
      </c>
      <c r="GT144" s="151">
        <f t="shared" si="476"/>
        <v>1217.81205</v>
      </c>
      <c r="GU144" s="151">
        <f t="shared" si="476"/>
        <v>1038.94245</v>
      </c>
      <c r="GV144" s="151">
        <f t="shared" si="476"/>
        <v>1038.94245</v>
      </c>
      <c r="GW144" s="151">
        <f t="shared" si="476"/>
        <v>1038.94245</v>
      </c>
      <c r="GX144" s="151">
        <f t="shared" si="476"/>
        <v>1038.94245</v>
      </c>
      <c r="GY144" s="151">
        <f t="shared" si="476"/>
        <v>1038.94245</v>
      </c>
    </row>
    <row r="145" spans="3:207" x14ac:dyDescent="0.25">
      <c r="C145" s="144">
        <v>44501</v>
      </c>
      <c r="D145" s="203">
        <f t="shared" si="342"/>
        <v>44530</v>
      </c>
      <c r="E145" s="213">
        <f>VLOOKUP(C145,'Sale_Actual&amp;forcast'!$B$4:$D$150,3,0)</f>
        <v>1250</v>
      </c>
      <c r="F145" s="208">
        <v>0</v>
      </c>
      <c r="G145" s="208">
        <v>0</v>
      </c>
      <c r="H145" s="208">
        <v>0</v>
      </c>
      <c r="I145" s="208">
        <v>0</v>
      </c>
      <c r="J145" s="208">
        <v>0</v>
      </c>
      <c r="K145" s="208">
        <v>0</v>
      </c>
      <c r="L145" s="208">
        <v>0</v>
      </c>
      <c r="M145" s="208">
        <v>0</v>
      </c>
      <c r="N145" s="208">
        <v>0</v>
      </c>
      <c r="O145" s="208">
        <v>0</v>
      </c>
      <c r="P145" s="208">
        <v>0</v>
      </c>
      <c r="Q145" s="208">
        <v>0</v>
      </c>
      <c r="R145" s="208">
        <v>0</v>
      </c>
      <c r="S145" s="208">
        <v>0</v>
      </c>
      <c r="T145" s="208">
        <v>0</v>
      </c>
      <c r="U145" s="208">
        <v>0</v>
      </c>
      <c r="V145" s="208">
        <v>0</v>
      </c>
      <c r="W145" s="208">
        <v>0</v>
      </c>
      <c r="X145" s="208">
        <v>0</v>
      </c>
      <c r="Y145" s="208">
        <v>0</v>
      </c>
      <c r="Z145" s="208">
        <v>0</v>
      </c>
      <c r="AA145" s="208">
        <v>0</v>
      </c>
      <c r="AB145" s="208">
        <v>0</v>
      </c>
      <c r="AC145" s="208">
        <v>0</v>
      </c>
      <c r="AD145" s="208">
        <v>0</v>
      </c>
      <c r="AE145" s="208">
        <v>0</v>
      </c>
      <c r="AF145" s="208">
        <v>0</v>
      </c>
      <c r="AG145" s="208">
        <v>0</v>
      </c>
      <c r="AH145" s="208">
        <v>0</v>
      </c>
      <c r="AI145" s="208">
        <v>0</v>
      </c>
      <c r="AJ145" s="208">
        <v>0</v>
      </c>
      <c r="AK145" s="208">
        <v>0</v>
      </c>
      <c r="AL145" s="208">
        <v>0</v>
      </c>
      <c r="AM145" s="208">
        <v>0</v>
      </c>
      <c r="AN145" s="208">
        <v>0</v>
      </c>
      <c r="AO145" s="214">
        <v>0</v>
      </c>
      <c r="AP145" s="208">
        <v>0</v>
      </c>
      <c r="AQ145" s="232">
        <f t="shared" si="399"/>
        <v>0</v>
      </c>
      <c r="AR145" s="232">
        <f t="shared" ref="AR145:BW145" si="477">IFERROR(IF(AR$25-$C145&lt;0,0,VLOOKUP((ROUNDDOWN((AR$25-$C145)/365+1,0)),$C$8:$E$16,3,0))*$E141*$D$3,0)</f>
        <v>0</v>
      </c>
      <c r="AS145" s="232">
        <f t="shared" si="477"/>
        <v>0</v>
      </c>
      <c r="AT145" s="232">
        <f t="shared" si="477"/>
        <v>0</v>
      </c>
      <c r="AU145" s="232">
        <f t="shared" si="477"/>
        <v>0</v>
      </c>
      <c r="AV145" s="232">
        <f t="shared" si="477"/>
        <v>0</v>
      </c>
      <c r="AW145" s="232">
        <f t="shared" si="477"/>
        <v>0</v>
      </c>
      <c r="AX145" s="232">
        <f t="shared" si="477"/>
        <v>0</v>
      </c>
      <c r="AY145" s="232">
        <f t="shared" si="477"/>
        <v>0</v>
      </c>
      <c r="AZ145" s="232">
        <f t="shared" si="477"/>
        <v>0</v>
      </c>
      <c r="BA145" s="232">
        <f t="shared" si="477"/>
        <v>0</v>
      </c>
      <c r="BB145" s="232">
        <f t="shared" si="477"/>
        <v>0</v>
      </c>
      <c r="BC145" s="232">
        <f t="shared" si="477"/>
        <v>0</v>
      </c>
      <c r="BD145" s="232">
        <f t="shared" si="477"/>
        <v>0</v>
      </c>
      <c r="BE145" s="232">
        <f t="shared" si="477"/>
        <v>0</v>
      </c>
      <c r="BF145" s="232">
        <f t="shared" si="477"/>
        <v>0</v>
      </c>
      <c r="BG145" s="232">
        <f t="shared" si="477"/>
        <v>0</v>
      </c>
      <c r="BH145" s="232">
        <f t="shared" si="477"/>
        <v>0</v>
      </c>
      <c r="BI145" s="232">
        <f t="shared" si="477"/>
        <v>0</v>
      </c>
      <c r="BJ145" s="232">
        <f t="shared" si="477"/>
        <v>0</v>
      </c>
      <c r="BK145" s="232">
        <f t="shared" si="477"/>
        <v>0</v>
      </c>
      <c r="BL145" s="232">
        <f t="shared" si="477"/>
        <v>0</v>
      </c>
      <c r="BM145" s="232">
        <f t="shared" si="477"/>
        <v>0</v>
      </c>
      <c r="BN145" s="232">
        <f t="shared" si="477"/>
        <v>0</v>
      </c>
      <c r="BO145" s="269">
        <f t="shared" si="314"/>
        <v>0</v>
      </c>
      <c r="BP145" s="232">
        <f t="shared" si="477"/>
        <v>0</v>
      </c>
      <c r="BQ145" s="232">
        <f t="shared" si="477"/>
        <v>0</v>
      </c>
      <c r="BR145" s="232">
        <f t="shared" si="477"/>
        <v>0</v>
      </c>
      <c r="BS145" s="232">
        <f t="shared" si="477"/>
        <v>0</v>
      </c>
      <c r="BT145" s="232">
        <f t="shared" si="477"/>
        <v>0</v>
      </c>
      <c r="BU145" s="232">
        <f t="shared" si="477"/>
        <v>0</v>
      </c>
      <c r="BV145" s="232">
        <f t="shared" si="477"/>
        <v>0</v>
      </c>
      <c r="BW145" s="232">
        <f t="shared" si="477"/>
        <v>0</v>
      </c>
      <c r="BX145" s="232">
        <f t="shared" ref="BX145:DA145" si="478">IFERROR(IF(BX$25-$C145&lt;0,0,VLOOKUP((ROUNDDOWN((BX$25-$C145)/365+1,0)),$C$8:$E$16,3,0))*$E141*$D$3,0)</f>
        <v>0</v>
      </c>
      <c r="BY145" s="232">
        <f t="shared" si="478"/>
        <v>0</v>
      </c>
      <c r="BZ145" s="232">
        <f t="shared" si="478"/>
        <v>30.145169171165474</v>
      </c>
      <c r="CA145" s="232">
        <f t="shared" si="478"/>
        <v>30.145169171165474</v>
      </c>
      <c r="CB145" s="232">
        <f t="shared" si="478"/>
        <v>30.145169171165474</v>
      </c>
      <c r="CC145" s="232">
        <f t="shared" si="478"/>
        <v>30.145169171165474</v>
      </c>
      <c r="CD145" s="232">
        <f t="shared" si="478"/>
        <v>30.145169171165474</v>
      </c>
      <c r="CE145" s="232">
        <f t="shared" si="478"/>
        <v>30.145169171165474</v>
      </c>
      <c r="CF145" s="232">
        <f t="shared" si="478"/>
        <v>30.145169171165474</v>
      </c>
      <c r="CG145" s="232">
        <f t="shared" si="478"/>
        <v>30.145169171165474</v>
      </c>
      <c r="CH145" s="232">
        <f t="shared" si="478"/>
        <v>30.145169171165474</v>
      </c>
      <c r="CI145" s="232">
        <f t="shared" si="478"/>
        <v>30.145169171165474</v>
      </c>
      <c r="CJ145" s="232">
        <f t="shared" si="478"/>
        <v>30.145169171165474</v>
      </c>
      <c r="CK145" s="232">
        <f t="shared" si="478"/>
        <v>30.145169171165474</v>
      </c>
      <c r="CL145" s="232">
        <f t="shared" si="478"/>
        <v>31.943245536479246</v>
      </c>
      <c r="CM145" s="232">
        <f t="shared" si="478"/>
        <v>31.943245536479246</v>
      </c>
      <c r="CN145" s="232">
        <f t="shared" si="478"/>
        <v>31.943245536479246</v>
      </c>
      <c r="CO145" s="232">
        <f t="shared" si="478"/>
        <v>31.943245536479246</v>
      </c>
      <c r="CP145" s="232">
        <f t="shared" si="478"/>
        <v>31.943245536479246</v>
      </c>
      <c r="CQ145" s="232">
        <f t="shared" si="478"/>
        <v>31.943245536479246</v>
      </c>
      <c r="CR145" s="232">
        <f t="shared" si="478"/>
        <v>31.943245536479246</v>
      </c>
      <c r="CS145" s="232">
        <f t="shared" si="478"/>
        <v>31.943245536479246</v>
      </c>
      <c r="CT145" s="232">
        <f t="shared" si="478"/>
        <v>31.943245536479246</v>
      </c>
      <c r="CU145" s="232">
        <f t="shared" si="478"/>
        <v>31.943245536479246</v>
      </c>
      <c r="CV145" s="232">
        <f t="shared" si="478"/>
        <v>31.943245536479246</v>
      </c>
      <c r="CW145" s="232">
        <f t="shared" si="478"/>
        <v>31.943245536479246</v>
      </c>
      <c r="CX145" s="232">
        <f t="shared" si="478"/>
        <v>27.251490719459799</v>
      </c>
      <c r="CY145" s="232">
        <f t="shared" si="478"/>
        <v>27.251490719459799</v>
      </c>
      <c r="CZ145" s="232">
        <f t="shared" si="478"/>
        <v>27.251490719459799</v>
      </c>
      <c r="DA145" s="232">
        <f t="shared" si="478"/>
        <v>27.251490719459799</v>
      </c>
      <c r="DD145" s="325">
        <v>0</v>
      </c>
      <c r="DE145" s="151">
        <v>0</v>
      </c>
      <c r="DF145" s="151">
        <v>0</v>
      </c>
      <c r="DG145" s="151">
        <v>0</v>
      </c>
      <c r="DH145" s="151">
        <v>0</v>
      </c>
      <c r="DI145" s="151">
        <v>0</v>
      </c>
      <c r="DJ145" s="151">
        <v>0</v>
      </c>
      <c r="DK145" s="151">
        <v>0</v>
      </c>
      <c r="DL145" s="151">
        <v>0</v>
      </c>
      <c r="DM145" s="151">
        <v>0</v>
      </c>
      <c r="DN145" s="151">
        <v>0</v>
      </c>
      <c r="DO145" s="151">
        <v>0</v>
      </c>
      <c r="DP145" s="151">
        <v>0</v>
      </c>
      <c r="DQ145" s="151">
        <v>0</v>
      </c>
      <c r="DR145" s="151">
        <v>0</v>
      </c>
      <c r="DS145" s="151">
        <v>0</v>
      </c>
      <c r="DT145" s="151">
        <v>0</v>
      </c>
      <c r="DU145" s="151">
        <v>0</v>
      </c>
      <c r="DV145" s="151">
        <v>0</v>
      </c>
      <c r="DW145" s="151">
        <v>0</v>
      </c>
      <c r="DX145" s="151">
        <v>0</v>
      </c>
      <c r="DY145" s="151">
        <v>0</v>
      </c>
      <c r="DZ145" s="151">
        <v>0</v>
      </c>
      <c r="EA145" s="151">
        <v>0</v>
      </c>
      <c r="EB145" s="151">
        <v>0</v>
      </c>
      <c r="EC145" s="151">
        <v>0</v>
      </c>
      <c r="ED145" s="151">
        <v>0</v>
      </c>
      <c r="EE145" s="151">
        <v>0</v>
      </c>
      <c r="EF145" s="151">
        <v>0</v>
      </c>
      <c r="EG145" s="151">
        <v>0</v>
      </c>
      <c r="EH145" s="151">
        <v>0</v>
      </c>
      <c r="EI145" s="151">
        <v>0</v>
      </c>
      <c r="EJ145" s="151">
        <v>0</v>
      </c>
      <c r="EK145" s="151">
        <v>0</v>
      </c>
      <c r="EL145" s="151">
        <v>0</v>
      </c>
      <c r="EM145" s="151">
        <v>0</v>
      </c>
      <c r="EN145" s="326">
        <v>0</v>
      </c>
      <c r="EO145" s="325">
        <f t="shared" si="402"/>
        <v>0</v>
      </c>
      <c r="EP145" s="151">
        <f t="shared" ref="EP145:FU145" si="479">IFERROR(IF(EP$25-$C145&lt;0,0,VLOOKUP((ROUNDDOWN((EP$25-$C145)/365+1,0)),$C$8:$E$16,3,0))*$E141*$D$20,0)</f>
        <v>0</v>
      </c>
      <c r="EQ145" s="151">
        <f t="shared" si="479"/>
        <v>0</v>
      </c>
      <c r="ER145" s="151">
        <f t="shared" si="479"/>
        <v>0</v>
      </c>
      <c r="ES145" s="151">
        <f t="shared" si="479"/>
        <v>0</v>
      </c>
      <c r="ET145" s="151">
        <f t="shared" si="479"/>
        <v>0</v>
      </c>
      <c r="EU145" s="151">
        <f t="shared" si="479"/>
        <v>0</v>
      </c>
      <c r="EV145" s="151">
        <f t="shared" si="479"/>
        <v>0</v>
      </c>
      <c r="EW145" s="151">
        <f t="shared" si="479"/>
        <v>0</v>
      </c>
      <c r="EX145" s="151">
        <f t="shared" si="479"/>
        <v>0</v>
      </c>
      <c r="EY145" s="151">
        <f t="shared" si="479"/>
        <v>0</v>
      </c>
      <c r="EZ145" s="151">
        <f t="shared" si="479"/>
        <v>0</v>
      </c>
      <c r="FA145" s="151">
        <f t="shared" si="479"/>
        <v>0</v>
      </c>
      <c r="FB145" s="151">
        <f t="shared" si="479"/>
        <v>0</v>
      </c>
      <c r="FC145" s="151">
        <f t="shared" si="479"/>
        <v>0</v>
      </c>
      <c r="FD145" s="151">
        <f t="shared" si="479"/>
        <v>0</v>
      </c>
      <c r="FE145" s="151">
        <f t="shared" si="479"/>
        <v>0</v>
      </c>
      <c r="FF145" s="151">
        <f t="shared" si="479"/>
        <v>0</v>
      </c>
      <c r="FG145" s="151">
        <f t="shared" si="479"/>
        <v>0</v>
      </c>
      <c r="FH145" s="151">
        <f t="shared" si="479"/>
        <v>0</v>
      </c>
      <c r="FI145" s="151">
        <f t="shared" si="479"/>
        <v>0</v>
      </c>
      <c r="FJ145" s="151">
        <f t="shared" si="479"/>
        <v>0</v>
      </c>
      <c r="FK145" s="151">
        <f t="shared" si="479"/>
        <v>0</v>
      </c>
      <c r="FL145" s="151">
        <f t="shared" si="479"/>
        <v>0</v>
      </c>
      <c r="FM145" s="210">
        <f t="shared" si="479"/>
        <v>0</v>
      </c>
      <c r="FN145" s="151">
        <f t="shared" si="479"/>
        <v>0</v>
      </c>
      <c r="FO145" s="151">
        <f t="shared" si="479"/>
        <v>0</v>
      </c>
      <c r="FP145" s="151">
        <f t="shared" si="479"/>
        <v>0</v>
      </c>
      <c r="FQ145" s="151">
        <f t="shared" si="479"/>
        <v>0</v>
      </c>
      <c r="FR145" s="151">
        <f t="shared" si="479"/>
        <v>0</v>
      </c>
      <c r="FS145" s="151">
        <f t="shared" si="479"/>
        <v>0</v>
      </c>
      <c r="FT145" s="151">
        <f t="shared" si="479"/>
        <v>0</v>
      </c>
      <c r="FU145" s="151">
        <f t="shared" si="479"/>
        <v>0</v>
      </c>
      <c r="FV145" s="151">
        <f t="shared" ref="FV145:GY145" si="480">IFERROR(IF(FV$25-$C145&lt;0,0,VLOOKUP((ROUNDDOWN((FV$25-$C145)/365+1,0)),$C$8:$E$16,3,0))*$E141*$D$20,0)</f>
        <v>0</v>
      </c>
      <c r="FW145" s="151">
        <f t="shared" si="480"/>
        <v>0</v>
      </c>
      <c r="FX145" s="151">
        <f t="shared" si="480"/>
        <v>1149.2617500000001</v>
      </c>
      <c r="FY145" s="151">
        <f t="shared" si="480"/>
        <v>1149.2617500000001</v>
      </c>
      <c r="FZ145" s="151">
        <f t="shared" si="480"/>
        <v>1149.2617500000001</v>
      </c>
      <c r="GA145" s="151">
        <f t="shared" si="480"/>
        <v>1149.2617500000001</v>
      </c>
      <c r="GB145" s="151">
        <f t="shared" si="480"/>
        <v>1149.2617500000001</v>
      </c>
      <c r="GC145" s="151">
        <f t="shared" si="480"/>
        <v>1149.2617500000001</v>
      </c>
      <c r="GD145" s="151">
        <f t="shared" si="480"/>
        <v>1149.2617500000001</v>
      </c>
      <c r="GE145" s="151">
        <f t="shared" si="480"/>
        <v>1149.2617500000001</v>
      </c>
      <c r="GF145" s="151">
        <f t="shared" si="480"/>
        <v>1149.2617500000001</v>
      </c>
      <c r="GG145" s="151">
        <f t="shared" si="480"/>
        <v>1149.2617500000001</v>
      </c>
      <c r="GH145" s="151">
        <f t="shared" si="480"/>
        <v>1149.2617500000001</v>
      </c>
      <c r="GI145" s="151">
        <f t="shared" si="480"/>
        <v>1149.2617500000001</v>
      </c>
      <c r="GJ145" s="151">
        <f t="shared" si="480"/>
        <v>1217.81205</v>
      </c>
      <c r="GK145" s="151">
        <f t="shared" si="480"/>
        <v>1217.81205</v>
      </c>
      <c r="GL145" s="307">
        <f t="shared" si="480"/>
        <v>1217.81205</v>
      </c>
      <c r="GM145" s="151">
        <f t="shared" si="480"/>
        <v>1217.81205</v>
      </c>
      <c r="GN145" s="151">
        <f t="shared" si="480"/>
        <v>1217.81205</v>
      </c>
      <c r="GO145" s="151">
        <f t="shared" si="480"/>
        <v>1217.81205</v>
      </c>
      <c r="GP145" s="151">
        <f t="shared" si="480"/>
        <v>1217.81205</v>
      </c>
      <c r="GQ145" s="151">
        <f t="shared" si="480"/>
        <v>1217.81205</v>
      </c>
      <c r="GR145" s="151">
        <f t="shared" si="480"/>
        <v>1217.81205</v>
      </c>
      <c r="GS145" s="151">
        <f t="shared" si="480"/>
        <v>1217.81205</v>
      </c>
      <c r="GT145" s="151">
        <f t="shared" si="480"/>
        <v>1217.81205</v>
      </c>
      <c r="GU145" s="151">
        <f t="shared" si="480"/>
        <v>1217.81205</v>
      </c>
      <c r="GV145" s="151">
        <f t="shared" si="480"/>
        <v>1038.94245</v>
      </c>
      <c r="GW145" s="151">
        <f t="shared" si="480"/>
        <v>1038.94245</v>
      </c>
      <c r="GX145" s="151">
        <f t="shared" si="480"/>
        <v>1038.94245</v>
      </c>
      <c r="GY145" s="151">
        <f t="shared" si="480"/>
        <v>1038.94245</v>
      </c>
    </row>
    <row r="146" spans="3:207" x14ac:dyDescent="0.25">
      <c r="C146" s="144">
        <v>44531</v>
      </c>
      <c r="D146" s="203">
        <f t="shared" si="342"/>
        <v>44561</v>
      </c>
      <c r="E146" s="213">
        <f>VLOOKUP(C146,'Sale_Actual&amp;forcast'!$B$4:$D$150,3,0)</f>
        <v>1250</v>
      </c>
      <c r="F146" s="208">
        <v>0</v>
      </c>
      <c r="G146" s="208">
        <v>0</v>
      </c>
      <c r="H146" s="208">
        <v>0</v>
      </c>
      <c r="I146" s="208">
        <v>0</v>
      </c>
      <c r="J146" s="208">
        <v>0</v>
      </c>
      <c r="K146" s="208">
        <v>0</v>
      </c>
      <c r="L146" s="208">
        <v>0</v>
      </c>
      <c r="M146" s="208">
        <v>0</v>
      </c>
      <c r="N146" s="208">
        <v>0</v>
      </c>
      <c r="O146" s="208">
        <v>0</v>
      </c>
      <c r="P146" s="208">
        <v>0</v>
      </c>
      <c r="Q146" s="208">
        <v>0</v>
      </c>
      <c r="R146" s="208">
        <v>0</v>
      </c>
      <c r="S146" s="208">
        <v>0</v>
      </c>
      <c r="T146" s="208">
        <v>0</v>
      </c>
      <c r="U146" s="208">
        <v>0</v>
      </c>
      <c r="V146" s="208">
        <v>0</v>
      </c>
      <c r="W146" s="208">
        <v>0</v>
      </c>
      <c r="X146" s="208">
        <v>0</v>
      </c>
      <c r="Y146" s="208">
        <v>0</v>
      </c>
      <c r="Z146" s="208">
        <v>0</v>
      </c>
      <c r="AA146" s="208">
        <v>0</v>
      </c>
      <c r="AB146" s="208">
        <v>0</v>
      </c>
      <c r="AC146" s="208">
        <v>0</v>
      </c>
      <c r="AD146" s="208">
        <v>0</v>
      </c>
      <c r="AE146" s="208">
        <v>0</v>
      </c>
      <c r="AF146" s="208">
        <v>0</v>
      </c>
      <c r="AG146" s="208">
        <v>0</v>
      </c>
      <c r="AH146" s="208">
        <v>0</v>
      </c>
      <c r="AI146" s="208">
        <v>0</v>
      </c>
      <c r="AJ146" s="208">
        <v>0</v>
      </c>
      <c r="AK146" s="208">
        <v>0</v>
      </c>
      <c r="AL146" s="208">
        <v>0</v>
      </c>
      <c r="AM146" s="208">
        <v>0</v>
      </c>
      <c r="AN146" s="208">
        <v>0</v>
      </c>
      <c r="AO146" s="214">
        <v>0</v>
      </c>
      <c r="AP146" s="208">
        <v>0</v>
      </c>
      <c r="AQ146" s="232">
        <f t="shared" si="399"/>
        <v>0</v>
      </c>
      <c r="AR146" s="232">
        <f t="shared" ref="AR146:BW146" si="481">IFERROR(IF(AR$25-$C146&lt;0,0,VLOOKUP((ROUNDDOWN((AR$25-$C146)/365+1,0)),$C$8:$E$16,3,0))*$E142*$D$3,0)</f>
        <v>0</v>
      </c>
      <c r="AS146" s="232">
        <f t="shared" si="481"/>
        <v>0</v>
      </c>
      <c r="AT146" s="232">
        <f t="shared" si="481"/>
        <v>0</v>
      </c>
      <c r="AU146" s="232">
        <f t="shared" si="481"/>
        <v>0</v>
      </c>
      <c r="AV146" s="232">
        <f t="shared" si="481"/>
        <v>0</v>
      </c>
      <c r="AW146" s="232">
        <f t="shared" si="481"/>
        <v>0</v>
      </c>
      <c r="AX146" s="232">
        <f t="shared" si="481"/>
        <v>0</v>
      </c>
      <c r="AY146" s="232">
        <f t="shared" si="481"/>
        <v>0</v>
      </c>
      <c r="AZ146" s="232">
        <f t="shared" si="481"/>
        <v>0</v>
      </c>
      <c r="BA146" s="232">
        <f t="shared" si="481"/>
        <v>0</v>
      </c>
      <c r="BB146" s="232">
        <f t="shared" si="481"/>
        <v>0</v>
      </c>
      <c r="BC146" s="232">
        <f t="shared" si="481"/>
        <v>0</v>
      </c>
      <c r="BD146" s="232">
        <f t="shared" si="481"/>
        <v>0</v>
      </c>
      <c r="BE146" s="232">
        <f t="shared" si="481"/>
        <v>0</v>
      </c>
      <c r="BF146" s="232">
        <f t="shared" si="481"/>
        <v>0</v>
      </c>
      <c r="BG146" s="232">
        <f t="shared" si="481"/>
        <v>0</v>
      </c>
      <c r="BH146" s="232">
        <f t="shared" si="481"/>
        <v>0</v>
      </c>
      <c r="BI146" s="232">
        <f t="shared" si="481"/>
        <v>0</v>
      </c>
      <c r="BJ146" s="232">
        <f t="shared" si="481"/>
        <v>0</v>
      </c>
      <c r="BK146" s="232">
        <f t="shared" si="481"/>
        <v>0</v>
      </c>
      <c r="BL146" s="232">
        <f t="shared" si="481"/>
        <v>0</v>
      </c>
      <c r="BM146" s="232">
        <f t="shared" si="481"/>
        <v>0</v>
      </c>
      <c r="BN146" s="232">
        <f t="shared" si="481"/>
        <v>0</v>
      </c>
      <c r="BO146" s="269">
        <f t="shared" si="314"/>
        <v>0</v>
      </c>
      <c r="BP146" s="232">
        <f t="shared" si="481"/>
        <v>0</v>
      </c>
      <c r="BQ146" s="232">
        <f t="shared" si="481"/>
        <v>0</v>
      </c>
      <c r="BR146" s="232">
        <f t="shared" si="481"/>
        <v>0</v>
      </c>
      <c r="BS146" s="232">
        <f t="shared" si="481"/>
        <v>0</v>
      </c>
      <c r="BT146" s="232">
        <f t="shared" si="481"/>
        <v>0</v>
      </c>
      <c r="BU146" s="232">
        <f t="shared" si="481"/>
        <v>0</v>
      </c>
      <c r="BV146" s="232">
        <f t="shared" si="481"/>
        <v>0</v>
      </c>
      <c r="BW146" s="232">
        <f t="shared" si="481"/>
        <v>0</v>
      </c>
      <c r="BX146" s="232">
        <f t="shared" ref="BX146:DA146" si="482">IFERROR(IF(BX$25-$C146&lt;0,0,VLOOKUP((ROUNDDOWN((BX$25-$C146)/365+1,0)),$C$8:$E$16,3,0))*$E142*$D$3,0)</f>
        <v>0</v>
      </c>
      <c r="BY146" s="232">
        <f t="shared" si="482"/>
        <v>0</v>
      </c>
      <c r="BZ146" s="232">
        <f t="shared" si="482"/>
        <v>0</v>
      </c>
      <c r="CA146" s="232">
        <f t="shared" si="482"/>
        <v>30.145169171165474</v>
      </c>
      <c r="CB146" s="232">
        <f t="shared" si="482"/>
        <v>30.145169171165474</v>
      </c>
      <c r="CC146" s="232">
        <f t="shared" si="482"/>
        <v>30.145169171165474</v>
      </c>
      <c r="CD146" s="232">
        <f t="shared" si="482"/>
        <v>30.145169171165474</v>
      </c>
      <c r="CE146" s="232">
        <f t="shared" si="482"/>
        <v>30.145169171165474</v>
      </c>
      <c r="CF146" s="232">
        <f t="shared" si="482"/>
        <v>30.145169171165474</v>
      </c>
      <c r="CG146" s="232">
        <f t="shared" si="482"/>
        <v>30.145169171165474</v>
      </c>
      <c r="CH146" s="232">
        <f t="shared" si="482"/>
        <v>30.145169171165474</v>
      </c>
      <c r="CI146" s="232">
        <f t="shared" si="482"/>
        <v>30.145169171165474</v>
      </c>
      <c r="CJ146" s="232">
        <f t="shared" si="482"/>
        <v>30.145169171165474</v>
      </c>
      <c r="CK146" s="232">
        <f t="shared" si="482"/>
        <v>30.145169171165474</v>
      </c>
      <c r="CL146" s="232">
        <f t="shared" si="482"/>
        <v>30.145169171165474</v>
      </c>
      <c r="CM146" s="232">
        <f t="shared" si="482"/>
        <v>31.943245536479246</v>
      </c>
      <c r="CN146" s="232">
        <f t="shared" si="482"/>
        <v>31.943245536479246</v>
      </c>
      <c r="CO146" s="232">
        <f t="shared" si="482"/>
        <v>31.943245536479246</v>
      </c>
      <c r="CP146" s="232">
        <f t="shared" si="482"/>
        <v>31.943245536479246</v>
      </c>
      <c r="CQ146" s="232">
        <f t="shared" si="482"/>
        <v>31.943245536479246</v>
      </c>
      <c r="CR146" s="232">
        <f t="shared" si="482"/>
        <v>31.943245536479246</v>
      </c>
      <c r="CS146" s="232">
        <f t="shared" si="482"/>
        <v>31.943245536479246</v>
      </c>
      <c r="CT146" s="232">
        <f t="shared" si="482"/>
        <v>31.943245536479246</v>
      </c>
      <c r="CU146" s="232">
        <f t="shared" si="482"/>
        <v>31.943245536479246</v>
      </c>
      <c r="CV146" s="232">
        <f t="shared" si="482"/>
        <v>31.943245536479246</v>
      </c>
      <c r="CW146" s="232">
        <f t="shared" si="482"/>
        <v>31.943245536479246</v>
      </c>
      <c r="CX146" s="232">
        <f t="shared" si="482"/>
        <v>31.943245536479246</v>
      </c>
      <c r="CY146" s="232">
        <f t="shared" si="482"/>
        <v>27.251490719459799</v>
      </c>
      <c r="CZ146" s="232">
        <f t="shared" si="482"/>
        <v>27.251490719459799</v>
      </c>
      <c r="DA146" s="232">
        <f t="shared" si="482"/>
        <v>27.251490719459799</v>
      </c>
      <c r="DD146" s="325">
        <v>0</v>
      </c>
      <c r="DE146" s="151">
        <v>0</v>
      </c>
      <c r="DF146" s="151">
        <v>0</v>
      </c>
      <c r="DG146" s="151">
        <v>0</v>
      </c>
      <c r="DH146" s="151">
        <v>0</v>
      </c>
      <c r="DI146" s="151">
        <v>0</v>
      </c>
      <c r="DJ146" s="151">
        <v>0</v>
      </c>
      <c r="DK146" s="151">
        <v>0</v>
      </c>
      <c r="DL146" s="151">
        <v>0</v>
      </c>
      <c r="DM146" s="151">
        <v>0</v>
      </c>
      <c r="DN146" s="151">
        <v>0</v>
      </c>
      <c r="DO146" s="151">
        <v>0</v>
      </c>
      <c r="DP146" s="151">
        <v>0</v>
      </c>
      <c r="DQ146" s="151">
        <v>0</v>
      </c>
      <c r="DR146" s="151">
        <v>0</v>
      </c>
      <c r="DS146" s="151">
        <v>0</v>
      </c>
      <c r="DT146" s="151">
        <v>0</v>
      </c>
      <c r="DU146" s="151">
        <v>0</v>
      </c>
      <c r="DV146" s="151">
        <v>0</v>
      </c>
      <c r="DW146" s="151">
        <v>0</v>
      </c>
      <c r="DX146" s="151">
        <v>0</v>
      </c>
      <c r="DY146" s="151">
        <v>0</v>
      </c>
      <c r="DZ146" s="151">
        <v>0</v>
      </c>
      <c r="EA146" s="151">
        <v>0</v>
      </c>
      <c r="EB146" s="151">
        <v>0</v>
      </c>
      <c r="EC146" s="151">
        <v>0</v>
      </c>
      <c r="ED146" s="151">
        <v>0</v>
      </c>
      <c r="EE146" s="151">
        <v>0</v>
      </c>
      <c r="EF146" s="151">
        <v>0</v>
      </c>
      <c r="EG146" s="151">
        <v>0</v>
      </c>
      <c r="EH146" s="151">
        <v>0</v>
      </c>
      <c r="EI146" s="151">
        <v>0</v>
      </c>
      <c r="EJ146" s="151">
        <v>0</v>
      </c>
      <c r="EK146" s="151">
        <v>0</v>
      </c>
      <c r="EL146" s="151">
        <v>0</v>
      </c>
      <c r="EM146" s="151">
        <v>0</v>
      </c>
      <c r="EN146" s="326">
        <v>0</v>
      </c>
      <c r="EO146" s="325">
        <f t="shared" si="402"/>
        <v>0</v>
      </c>
      <c r="EP146" s="151">
        <f t="shared" ref="EP146:FU146" si="483">IFERROR(IF(EP$25-$C146&lt;0,0,VLOOKUP((ROUNDDOWN((EP$25-$C146)/365+1,0)),$C$8:$E$16,3,0))*$E142*$D$20,0)</f>
        <v>0</v>
      </c>
      <c r="EQ146" s="151">
        <f t="shared" si="483"/>
        <v>0</v>
      </c>
      <c r="ER146" s="151">
        <f t="shared" si="483"/>
        <v>0</v>
      </c>
      <c r="ES146" s="151">
        <f t="shared" si="483"/>
        <v>0</v>
      </c>
      <c r="ET146" s="151">
        <f t="shared" si="483"/>
        <v>0</v>
      </c>
      <c r="EU146" s="151">
        <f t="shared" si="483"/>
        <v>0</v>
      </c>
      <c r="EV146" s="151">
        <f t="shared" si="483"/>
        <v>0</v>
      </c>
      <c r="EW146" s="151">
        <f t="shared" si="483"/>
        <v>0</v>
      </c>
      <c r="EX146" s="151">
        <f t="shared" si="483"/>
        <v>0</v>
      </c>
      <c r="EY146" s="151">
        <f t="shared" si="483"/>
        <v>0</v>
      </c>
      <c r="EZ146" s="151">
        <f t="shared" si="483"/>
        <v>0</v>
      </c>
      <c r="FA146" s="151">
        <f t="shared" si="483"/>
        <v>0</v>
      </c>
      <c r="FB146" s="151">
        <f t="shared" si="483"/>
        <v>0</v>
      </c>
      <c r="FC146" s="151">
        <f t="shared" si="483"/>
        <v>0</v>
      </c>
      <c r="FD146" s="151">
        <f t="shared" si="483"/>
        <v>0</v>
      </c>
      <c r="FE146" s="151">
        <f t="shared" si="483"/>
        <v>0</v>
      </c>
      <c r="FF146" s="151">
        <f t="shared" si="483"/>
        <v>0</v>
      </c>
      <c r="FG146" s="151">
        <f t="shared" si="483"/>
        <v>0</v>
      </c>
      <c r="FH146" s="151">
        <f t="shared" si="483"/>
        <v>0</v>
      </c>
      <c r="FI146" s="151">
        <f t="shared" si="483"/>
        <v>0</v>
      </c>
      <c r="FJ146" s="151">
        <f t="shared" si="483"/>
        <v>0</v>
      </c>
      <c r="FK146" s="151">
        <f t="shared" si="483"/>
        <v>0</v>
      </c>
      <c r="FL146" s="151">
        <f t="shared" si="483"/>
        <v>0</v>
      </c>
      <c r="FM146" s="210">
        <f t="shared" si="483"/>
        <v>0</v>
      </c>
      <c r="FN146" s="151">
        <f t="shared" si="483"/>
        <v>0</v>
      </c>
      <c r="FO146" s="151">
        <f t="shared" si="483"/>
        <v>0</v>
      </c>
      <c r="FP146" s="151">
        <f t="shared" si="483"/>
        <v>0</v>
      </c>
      <c r="FQ146" s="151">
        <f t="shared" si="483"/>
        <v>0</v>
      </c>
      <c r="FR146" s="151">
        <f t="shared" si="483"/>
        <v>0</v>
      </c>
      <c r="FS146" s="151">
        <f t="shared" si="483"/>
        <v>0</v>
      </c>
      <c r="FT146" s="151">
        <f t="shared" si="483"/>
        <v>0</v>
      </c>
      <c r="FU146" s="151">
        <f t="shared" si="483"/>
        <v>0</v>
      </c>
      <c r="FV146" s="151">
        <f t="shared" ref="FV146:GY146" si="484">IFERROR(IF(FV$25-$C146&lt;0,0,VLOOKUP((ROUNDDOWN((FV$25-$C146)/365+1,0)),$C$8:$E$16,3,0))*$E142*$D$20,0)</f>
        <v>0</v>
      </c>
      <c r="FW146" s="151">
        <f t="shared" si="484"/>
        <v>0</v>
      </c>
      <c r="FX146" s="151">
        <f t="shared" si="484"/>
        <v>0</v>
      </c>
      <c r="FY146" s="151">
        <f t="shared" si="484"/>
        <v>1149.2617500000001</v>
      </c>
      <c r="FZ146" s="151">
        <f t="shared" si="484"/>
        <v>1149.2617500000001</v>
      </c>
      <c r="GA146" s="151">
        <f t="shared" si="484"/>
        <v>1149.2617500000001</v>
      </c>
      <c r="GB146" s="151">
        <f t="shared" si="484"/>
        <v>1149.2617500000001</v>
      </c>
      <c r="GC146" s="151">
        <f t="shared" si="484"/>
        <v>1149.2617500000001</v>
      </c>
      <c r="GD146" s="151">
        <f t="shared" si="484"/>
        <v>1149.2617500000001</v>
      </c>
      <c r="GE146" s="151">
        <f t="shared" si="484"/>
        <v>1149.2617500000001</v>
      </c>
      <c r="GF146" s="151">
        <f t="shared" si="484"/>
        <v>1149.2617500000001</v>
      </c>
      <c r="GG146" s="151">
        <f t="shared" si="484"/>
        <v>1149.2617500000001</v>
      </c>
      <c r="GH146" s="151">
        <f t="shared" si="484"/>
        <v>1149.2617500000001</v>
      </c>
      <c r="GI146" s="151">
        <f t="shared" si="484"/>
        <v>1149.2617500000001</v>
      </c>
      <c r="GJ146" s="151">
        <f t="shared" si="484"/>
        <v>1149.2617500000001</v>
      </c>
      <c r="GK146" s="151">
        <f t="shared" si="484"/>
        <v>1217.81205</v>
      </c>
      <c r="GL146" s="307">
        <f t="shared" si="484"/>
        <v>1217.81205</v>
      </c>
      <c r="GM146" s="151">
        <f t="shared" si="484"/>
        <v>1217.81205</v>
      </c>
      <c r="GN146" s="151">
        <f t="shared" si="484"/>
        <v>1217.81205</v>
      </c>
      <c r="GO146" s="151">
        <f t="shared" si="484"/>
        <v>1217.81205</v>
      </c>
      <c r="GP146" s="151">
        <f t="shared" si="484"/>
        <v>1217.81205</v>
      </c>
      <c r="GQ146" s="151">
        <f t="shared" si="484"/>
        <v>1217.81205</v>
      </c>
      <c r="GR146" s="151">
        <f t="shared" si="484"/>
        <v>1217.81205</v>
      </c>
      <c r="GS146" s="151">
        <f t="shared" si="484"/>
        <v>1217.81205</v>
      </c>
      <c r="GT146" s="151">
        <f t="shared" si="484"/>
        <v>1217.81205</v>
      </c>
      <c r="GU146" s="151">
        <f t="shared" si="484"/>
        <v>1217.81205</v>
      </c>
      <c r="GV146" s="151">
        <f t="shared" si="484"/>
        <v>1217.81205</v>
      </c>
      <c r="GW146" s="151">
        <f t="shared" si="484"/>
        <v>1038.94245</v>
      </c>
      <c r="GX146" s="151">
        <f t="shared" si="484"/>
        <v>1038.94245</v>
      </c>
      <c r="GY146" s="151">
        <f t="shared" si="484"/>
        <v>1038.94245</v>
      </c>
    </row>
    <row r="147" spans="3:207" x14ac:dyDescent="0.25">
      <c r="C147" s="144">
        <v>44562</v>
      </c>
      <c r="D147" s="203">
        <f t="shared" si="342"/>
        <v>44592</v>
      </c>
      <c r="E147" s="213">
        <f>VLOOKUP(C147,'Sale_Actual&amp;forcast'!$B$4:$D$150,3,0)</f>
        <v>1250</v>
      </c>
      <c r="F147" s="208">
        <v>0</v>
      </c>
      <c r="G147" s="208">
        <v>0</v>
      </c>
      <c r="H147" s="208">
        <v>0</v>
      </c>
      <c r="I147" s="208">
        <v>0</v>
      </c>
      <c r="J147" s="208">
        <v>0</v>
      </c>
      <c r="K147" s="208">
        <v>0</v>
      </c>
      <c r="L147" s="208">
        <v>0</v>
      </c>
      <c r="M147" s="208">
        <v>0</v>
      </c>
      <c r="N147" s="208">
        <v>0</v>
      </c>
      <c r="O147" s="208">
        <v>0</v>
      </c>
      <c r="P147" s="208">
        <v>0</v>
      </c>
      <c r="Q147" s="208">
        <v>0</v>
      </c>
      <c r="R147" s="208">
        <v>0</v>
      </c>
      <c r="S147" s="208">
        <v>0</v>
      </c>
      <c r="T147" s="208">
        <v>0</v>
      </c>
      <c r="U147" s="208">
        <v>0</v>
      </c>
      <c r="V147" s="208">
        <v>0</v>
      </c>
      <c r="W147" s="208">
        <v>0</v>
      </c>
      <c r="X147" s="208">
        <v>0</v>
      </c>
      <c r="Y147" s="208">
        <v>0</v>
      </c>
      <c r="Z147" s="208">
        <v>0</v>
      </c>
      <c r="AA147" s="208">
        <v>0</v>
      </c>
      <c r="AB147" s="208">
        <v>0</v>
      </c>
      <c r="AC147" s="208">
        <v>0</v>
      </c>
      <c r="AD147" s="208">
        <v>0</v>
      </c>
      <c r="AE147" s="208">
        <v>0</v>
      </c>
      <c r="AF147" s="208">
        <v>0</v>
      </c>
      <c r="AG147" s="208">
        <v>0</v>
      </c>
      <c r="AH147" s="208">
        <v>0</v>
      </c>
      <c r="AI147" s="208">
        <v>0</v>
      </c>
      <c r="AJ147" s="208">
        <v>0</v>
      </c>
      <c r="AK147" s="208">
        <v>0</v>
      </c>
      <c r="AL147" s="208">
        <v>0</v>
      </c>
      <c r="AM147" s="208">
        <v>0</v>
      </c>
      <c r="AN147" s="208">
        <v>0</v>
      </c>
      <c r="AO147" s="214">
        <v>0</v>
      </c>
      <c r="AP147" s="208">
        <v>0</v>
      </c>
      <c r="AQ147" s="232">
        <f t="shared" si="399"/>
        <v>0</v>
      </c>
      <c r="AR147" s="232">
        <f t="shared" ref="AR147:BW147" si="485">IFERROR(IF(AR$25-$C147&lt;0,0,VLOOKUP((ROUNDDOWN((AR$25-$C147)/365+1,0)),$C$8:$E$16,3,0))*$E143*$D$3,0)</f>
        <v>0</v>
      </c>
      <c r="AS147" s="232">
        <f t="shared" si="485"/>
        <v>0</v>
      </c>
      <c r="AT147" s="232">
        <f t="shared" si="485"/>
        <v>0</v>
      </c>
      <c r="AU147" s="232">
        <f t="shared" si="485"/>
        <v>0</v>
      </c>
      <c r="AV147" s="232">
        <f t="shared" si="485"/>
        <v>0</v>
      </c>
      <c r="AW147" s="232">
        <f t="shared" si="485"/>
        <v>0</v>
      </c>
      <c r="AX147" s="232">
        <f t="shared" si="485"/>
        <v>0</v>
      </c>
      <c r="AY147" s="232">
        <f t="shared" si="485"/>
        <v>0</v>
      </c>
      <c r="AZ147" s="232">
        <f t="shared" si="485"/>
        <v>0</v>
      </c>
      <c r="BA147" s="232">
        <f t="shared" si="485"/>
        <v>0</v>
      </c>
      <c r="BB147" s="232">
        <f t="shared" si="485"/>
        <v>0</v>
      </c>
      <c r="BC147" s="232">
        <f t="shared" si="485"/>
        <v>0</v>
      </c>
      <c r="BD147" s="232">
        <f t="shared" si="485"/>
        <v>0</v>
      </c>
      <c r="BE147" s="232">
        <f t="shared" si="485"/>
        <v>0</v>
      </c>
      <c r="BF147" s="232">
        <f t="shared" si="485"/>
        <v>0</v>
      </c>
      <c r="BG147" s="232">
        <f t="shared" si="485"/>
        <v>0</v>
      </c>
      <c r="BH147" s="232">
        <f t="shared" si="485"/>
        <v>0</v>
      </c>
      <c r="BI147" s="232">
        <f t="shared" si="485"/>
        <v>0</v>
      </c>
      <c r="BJ147" s="232">
        <f t="shared" si="485"/>
        <v>0</v>
      </c>
      <c r="BK147" s="232">
        <f t="shared" si="485"/>
        <v>0</v>
      </c>
      <c r="BL147" s="232">
        <f t="shared" si="485"/>
        <v>0</v>
      </c>
      <c r="BM147" s="232">
        <f t="shared" si="485"/>
        <v>0</v>
      </c>
      <c r="BN147" s="232">
        <f t="shared" si="485"/>
        <v>0</v>
      </c>
      <c r="BO147" s="269">
        <f t="shared" si="314"/>
        <v>0</v>
      </c>
      <c r="BP147" s="232">
        <f t="shared" si="485"/>
        <v>0</v>
      </c>
      <c r="BQ147" s="232">
        <f t="shared" si="485"/>
        <v>0</v>
      </c>
      <c r="BR147" s="232">
        <f t="shared" si="485"/>
        <v>0</v>
      </c>
      <c r="BS147" s="232">
        <f t="shared" si="485"/>
        <v>0</v>
      </c>
      <c r="BT147" s="232">
        <f t="shared" si="485"/>
        <v>0</v>
      </c>
      <c r="BU147" s="232">
        <f t="shared" si="485"/>
        <v>0</v>
      </c>
      <c r="BV147" s="232">
        <f t="shared" si="485"/>
        <v>0</v>
      </c>
      <c r="BW147" s="232">
        <f t="shared" si="485"/>
        <v>0</v>
      </c>
      <c r="BX147" s="232">
        <f t="shared" ref="BX147:DA147" si="486">IFERROR(IF(BX$25-$C147&lt;0,0,VLOOKUP((ROUNDDOWN((BX$25-$C147)/365+1,0)),$C$8:$E$16,3,0))*$E143*$D$3,0)</f>
        <v>0</v>
      </c>
      <c r="BY147" s="232">
        <f t="shared" si="486"/>
        <v>0</v>
      </c>
      <c r="BZ147" s="232">
        <f t="shared" si="486"/>
        <v>0</v>
      </c>
      <c r="CA147" s="232">
        <f t="shared" si="486"/>
        <v>0</v>
      </c>
      <c r="CB147" s="232">
        <f t="shared" si="486"/>
        <v>30.145169171165474</v>
      </c>
      <c r="CC147" s="232">
        <f t="shared" si="486"/>
        <v>30.145169171165474</v>
      </c>
      <c r="CD147" s="232">
        <f t="shared" si="486"/>
        <v>30.145169171165474</v>
      </c>
      <c r="CE147" s="232">
        <f t="shared" si="486"/>
        <v>30.145169171165474</v>
      </c>
      <c r="CF147" s="232">
        <f t="shared" si="486"/>
        <v>30.145169171165474</v>
      </c>
      <c r="CG147" s="232">
        <f t="shared" si="486"/>
        <v>30.145169171165474</v>
      </c>
      <c r="CH147" s="232">
        <f t="shared" si="486"/>
        <v>30.145169171165474</v>
      </c>
      <c r="CI147" s="232">
        <f t="shared" si="486"/>
        <v>30.145169171165474</v>
      </c>
      <c r="CJ147" s="232">
        <f t="shared" si="486"/>
        <v>30.145169171165474</v>
      </c>
      <c r="CK147" s="232">
        <f t="shared" si="486"/>
        <v>30.145169171165474</v>
      </c>
      <c r="CL147" s="232">
        <f t="shared" si="486"/>
        <v>30.145169171165474</v>
      </c>
      <c r="CM147" s="232">
        <f t="shared" si="486"/>
        <v>30.145169171165474</v>
      </c>
      <c r="CN147" s="232">
        <f t="shared" si="486"/>
        <v>31.943245536479246</v>
      </c>
      <c r="CO147" s="232">
        <f t="shared" si="486"/>
        <v>31.943245536479246</v>
      </c>
      <c r="CP147" s="232">
        <f t="shared" si="486"/>
        <v>31.943245536479246</v>
      </c>
      <c r="CQ147" s="232">
        <f t="shared" si="486"/>
        <v>31.943245536479246</v>
      </c>
      <c r="CR147" s="232">
        <f t="shared" si="486"/>
        <v>31.943245536479246</v>
      </c>
      <c r="CS147" s="232">
        <f t="shared" si="486"/>
        <v>31.943245536479246</v>
      </c>
      <c r="CT147" s="232">
        <f t="shared" si="486"/>
        <v>31.943245536479246</v>
      </c>
      <c r="CU147" s="232">
        <f t="shared" si="486"/>
        <v>31.943245536479246</v>
      </c>
      <c r="CV147" s="232">
        <f t="shared" si="486"/>
        <v>31.943245536479246</v>
      </c>
      <c r="CW147" s="232">
        <f t="shared" si="486"/>
        <v>31.943245536479246</v>
      </c>
      <c r="CX147" s="232">
        <f t="shared" si="486"/>
        <v>31.943245536479246</v>
      </c>
      <c r="CY147" s="232">
        <f t="shared" si="486"/>
        <v>31.943245536479246</v>
      </c>
      <c r="CZ147" s="232">
        <f t="shared" si="486"/>
        <v>27.251490719459799</v>
      </c>
      <c r="DA147" s="232">
        <f t="shared" si="486"/>
        <v>27.251490719459799</v>
      </c>
      <c r="DD147" s="325">
        <v>0</v>
      </c>
      <c r="DE147" s="151">
        <v>0</v>
      </c>
      <c r="DF147" s="151">
        <v>0</v>
      </c>
      <c r="DG147" s="151">
        <v>0</v>
      </c>
      <c r="DH147" s="151">
        <v>0</v>
      </c>
      <c r="DI147" s="151">
        <v>0</v>
      </c>
      <c r="DJ147" s="151">
        <v>0</v>
      </c>
      <c r="DK147" s="151">
        <v>0</v>
      </c>
      <c r="DL147" s="151">
        <v>0</v>
      </c>
      <c r="DM147" s="151">
        <v>0</v>
      </c>
      <c r="DN147" s="151">
        <v>0</v>
      </c>
      <c r="DO147" s="151">
        <v>0</v>
      </c>
      <c r="DP147" s="151">
        <v>0</v>
      </c>
      <c r="DQ147" s="151">
        <v>0</v>
      </c>
      <c r="DR147" s="151">
        <v>0</v>
      </c>
      <c r="DS147" s="151">
        <v>0</v>
      </c>
      <c r="DT147" s="151">
        <v>0</v>
      </c>
      <c r="DU147" s="151">
        <v>0</v>
      </c>
      <c r="DV147" s="151">
        <v>0</v>
      </c>
      <c r="DW147" s="151">
        <v>0</v>
      </c>
      <c r="DX147" s="151">
        <v>0</v>
      </c>
      <c r="DY147" s="151">
        <v>0</v>
      </c>
      <c r="DZ147" s="151">
        <v>0</v>
      </c>
      <c r="EA147" s="151">
        <v>0</v>
      </c>
      <c r="EB147" s="151">
        <v>0</v>
      </c>
      <c r="EC147" s="151">
        <v>0</v>
      </c>
      <c r="ED147" s="151">
        <v>0</v>
      </c>
      <c r="EE147" s="151">
        <v>0</v>
      </c>
      <c r="EF147" s="151">
        <v>0</v>
      </c>
      <c r="EG147" s="151">
        <v>0</v>
      </c>
      <c r="EH147" s="151">
        <v>0</v>
      </c>
      <c r="EI147" s="151">
        <v>0</v>
      </c>
      <c r="EJ147" s="151">
        <v>0</v>
      </c>
      <c r="EK147" s="151">
        <v>0</v>
      </c>
      <c r="EL147" s="151">
        <v>0</v>
      </c>
      <c r="EM147" s="151">
        <v>0</v>
      </c>
      <c r="EN147" s="326">
        <v>0</v>
      </c>
      <c r="EO147" s="325">
        <f t="shared" si="402"/>
        <v>0</v>
      </c>
      <c r="EP147" s="151">
        <f t="shared" ref="EP147:FU147" si="487">IFERROR(IF(EP$25-$C147&lt;0,0,VLOOKUP((ROUNDDOWN((EP$25-$C147)/365+1,0)),$C$8:$E$16,3,0))*$E143*$D$20,0)</f>
        <v>0</v>
      </c>
      <c r="EQ147" s="151">
        <f t="shared" si="487"/>
        <v>0</v>
      </c>
      <c r="ER147" s="151">
        <f t="shared" si="487"/>
        <v>0</v>
      </c>
      <c r="ES147" s="151">
        <f t="shared" si="487"/>
        <v>0</v>
      </c>
      <c r="ET147" s="151">
        <f t="shared" si="487"/>
        <v>0</v>
      </c>
      <c r="EU147" s="151">
        <f t="shared" si="487"/>
        <v>0</v>
      </c>
      <c r="EV147" s="151">
        <f t="shared" si="487"/>
        <v>0</v>
      </c>
      <c r="EW147" s="151">
        <f t="shared" si="487"/>
        <v>0</v>
      </c>
      <c r="EX147" s="151">
        <f t="shared" si="487"/>
        <v>0</v>
      </c>
      <c r="EY147" s="151">
        <f t="shared" si="487"/>
        <v>0</v>
      </c>
      <c r="EZ147" s="151">
        <f t="shared" si="487"/>
        <v>0</v>
      </c>
      <c r="FA147" s="151">
        <f t="shared" si="487"/>
        <v>0</v>
      </c>
      <c r="FB147" s="151">
        <f t="shared" si="487"/>
        <v>0</v>
      </c>
      <c r="FC147" s="151">
        <f t="shared" si="487"/>
        <v>0</v>
      </c>
      <c r="FD147" s="151">
        <f t="shared" si="487"/>
        <v>0</v>
      </c>
      <c r="FE147" s="151">
        <f t="shared" si="487"/>
        <v>0</v>
      </c>
      <c r="FF147" s="151">
        <f t="shared" si="487"/>
        <v>0</v>
      </c>
      <c r="FG147" s="151">
        <f t="shared" si="487"/>
        <v>0</v>
      </c>
      <c r="FH147" s="151">
        <f t="shared" si="487"/>
        <v>0</v>
      </c>
      <c r="FI147" s="151">
        <f t="shared" si="487"/>
        <v>0</v>
      </c>
      <c r="FJ147" s="151">
        <f t="shared" si="487"/>
        <v>0</v>
      </c>
      <c r="FK147" s="151">
        <f t="shared" si="487"/>
        <v>0</v>
      </c>
      <c r="FL147" s="151">
        <f t="shared" si="487"/>
        <v>0</v>
      </c>
      <c r="FM147" s="210">
        <f t="shared" si="487"/>
        <v>0</v>
      </c>
      <c r="FN147" s="151">
        <f t="shared" si="487"/>
        <v>0</v>
      </c>
      <c r="FO147" s="151">
        <f t="shared" si="487"/>
        <v>0</v>
      </c>
      <c r="FP147" s="151">
        <f t="shared" si="487"/>
        <v>0</v>
      </c>
      <c r="FQ147" s="151">
        <f t="shared" si="487"/>
        <v>0</v>
      </c>
      <c r="FR147" s="151">
        <f t="shared" si="487"/>
        <v>0</v>
      </c>
      <c r="FS147" s="151">
        <f t="shared" si="487"/>
        <v>0</v>
      </c>
      <c r="FT147" s="151">
        <f t="shared" si="487"/>
        <v>0</v>
      </c>
      <c r="FU147" s="151">
        <f t="shared" si="487"/>
        <v>0</v>
      </c>
      <c r="FV147" s="151">
        <f t="shared" ref="FV147:GY147" si="488">IFERROR(IF(FV$25-$C147&lt;0,0,VLOOKUP((ROUNDDOWN((FV$25-$C147)/365+1,0)),$C$8:$E$16,3,0))*$E143*$D$20,0)</f>
        <v>0</v>
      </c>
      <c r="FW147" s="151">
        <f t="shared" si="488"/>
        <v>0</v>
      </c>
      <c r="FX147" s="151">
        <f t="shared" si="488"/>
        <v>0</v>
      </c>
      <c r="FY147" s="151">
        <f t="shared" si="488"/>
        <v>0</v>
      </c>
      <c r="FZ147" s="151">
        <f t="shared" si="488"/>
        <v>1149.2617500000001</v>
      </c>
      <c r="GA147" s="151">
        <f t="shared" si="488"/>
        <v>1149.2617500000001</v>
      </c>
      <c r="GB147" s="151">
        <f t="shared" si="488"/>
        <v>1149.2617500000001</v>
      </c>
      <c r="GC147" s="151">
        <f t="shared" si="488"/>
        <v>1149.2617500000001</v>
      </c>
      <c r="GD147" s="151">
        <f t="shared" si="488"/>
        <v>1149.2617500000001</v>
      </c>
      <c r="GE147" s="151">
        <f t="shared" si="488"/>
        <v>1149.2617500000001</v>
      </c>
      <c r="GF147" s="151">
        <f t="shared" si="488"/>
        <v>1149.2617500000001</v>
      </c>
      <c r="GG147" s="151">
        <f t="shared" si="488"/>
        <v>1149.2617500000001</v>
      </c>
      <c r="GH147" s="151">
        <f t="shared" si="488"/>
        <v>1149.2617500000001</v>
      </c>
      <c r="GI147" s="151">
        <f t="shared" si="488"/>
        <v>1149.2617500000001</v>
      </c>
      <c r="GJ147" s="151">
        <f t="shared" si="488"/>
        <v>1149.2617500000001</v>
      </c>
      <c r="GK147" s="151">
        <f t="shared" si="488"/>
        <v>1149.2617500000001</v>
      </c>
      <c r="GL147" s="307">
        <f t="shared" si="488"/>
        <v>1217.81205</v>
      </c>
      <c r="GM147" s="151">
        <f t="shared" si="488"/>
        <v>1217.81205</v>
      </c>
      <c r="GN147" s="151">
        <f t="shared" si="488"/>
        <v>1217.81205</v>
      </c>
      <c r="GO147" s="151">
        <f t="shared" si="488"/>
        <v>1217.81205</v>
      </c>
      <c r="GP147" s="151">
        <f t="shared" si="488"/>
        <v>1217.81205</v>
      </c>
      <c r="GQ147" s="151">
        <f t="shared" si="488"/>
        <v>1217.81205</v>
      </c>
      <c r="GR147" s="151">
        <f t="shared" si="488"/>
        <v>1217.81205</v>
      </c>
      <c r="GS147" s="151">
        <f t="shared" si="488"/>
        <v>1217.81205</v>
      </c>
      <c r="GT147" s="151">
        <f t="shared" si="488"/>
        <v>1217.81205</v>
      </c>
      <c r="GU147" s="151">
        <f t="shared" si="488"/>
        <v>1217.81205</v>
      </c>
      <c r="GV147" s="151">
        <f t="shared" si="488"/>
        <v>1217.81205</v>
      </c>
      <c r="GW147" s="151">
        <f t="shared" si="488"/>
        <v>1217.81205</v>
      </c>
      <c r="GX147" s="151">
        <f t="shared" si="488"/>
        <v>1038.94245</v>
      </c>
      <c r="GY147" s="151">
        <f t="shared" si="488"/>
        <v>1038.94245</v>
      </c>
    </row>
    <row r="148" spans="3:207" x14ac:dyDescent="0.25">
      <c r="C148" s="144">
        <v>44593</v>
      </c>
      <c r="D148" s="203">
        <f t="shared" si="342"/>
        <v>44620</v>
      </c>
      <c r="E148" s="213">
        <f>VLOOKUP(C148,'Sale_Actual&amp;forcast'!$B$4:$D$150,3,0)</f>
        <v>1250</v>
      </c>
      <c r="F148" s="208">
        <v>0</v>
      </c>
      <c r="G148" s="208">
        <v>0</v>
      </c>
      <c r="H148" s="208">
        <v>0</v>
      </c>
      <c r="I148" s="208">
        <v>0</v>
      </c>
      <c r="J148" s="208">
        <v>0</v>
      </c>
      <c r="K148" s="208">
        <v>0</v>
      </c>
      <c r="L148" s="208">
        <v>0</v>
      </c>
      <c r="M148" s="208">
        <v>0</v>
      </c>
      <c r="N148" s="208">
        <v>0</v>
      </c>
      <c r="O148" s="208">
        <v>0</v>
      </c>
      <c r="P148" s="208">
        <v>0</v>
      </c>
      <c r="Q148" s="208">
        <v>0</v>
      </c>
      <c r="R148" s="208">
        <v>0</v>
      </c>
      <c r="S148" s="208">
        <v>0</v>
      </c>
      <c r="T148" s="208">
        <v>0</v>
      </c>
      <c r="U148" s="208">
        <v>0</v>
      </c>
      <c r="V148" s="208">
        <v>0</v>
      </c>
      <c r="W148" s="208">
        <v>0</v>
      </c>
      <c r="X148" s="208">
        <v>0</v>
      </c>
      <c r="Y148" s="208">
        <v>0</v>
      </c>
      <c r="Z148" s="208">
        <v>0</v>
      </c>
      <c r="AA148" s="208">
        <v>0</v>
      </c>
      <c r="AB148" s="208">
        <v>0</v>
      </c>
      <c r="AC148" s="208">
        <v>0</v>
      </c>
      <c r="AD148" s="208">
        <v>0</v>
      </c>
      <c r="AE148" s="208">
        <v>0</v>
      </c>
      <c r="AF148" s="208">
        <v>0</v>
      </c>
      <c r="AG148" s="208">
        <v>0</v>
      </c>
      <c r="AH148" s="208">
        <v>0</v>
      </c>
      <c r="AI148" s="208">
        <v>0</v>
      </c>
      <c r="AJ148" s="208">
        <v>0</v>
      </c>
      <c r="AK148" s="208">
        <v>0</v>
      </c>
      <c r="AL148" s="208">
        <v>0</v>
      </c>
      <c r="AM148" s="208">
        <v>0</v>
      </c>
      <c r="AN148" s="208">
        <v>0</v>
      </c>
      <c r="AO148" s="214">
        <v>0</v>
      </c>
      <c r="AP148" s="208">
        <v>0</v>
      </c>
      <c r="AQ148" s="232">
        <f t="shared" si="399"/>
        <v>0</v>
      </c>
      <c r="AR148" s="232">
        <f t="shared" ref="AR148:BW148" si="489">IFERROR(IF(AR$25-$C148&lt;0,0,VLOOKUP((ROUNDDOWN((AR$25-$C148)/365+1,0)),$C$8:$E$16,3,0))*$E144*$D$3,0)</f>
        <v>0</v>
      </c>
      <c r="AS148" s="232">
        <f t="shared" si="489"/>
        <v>0</v>
      </c>
      <c r="AT148" s="232">
        <f t="shared" si="489"/>
        <v>0</v>
      </c>
      <c r="AU148" s="232">
        <f t="shared" si="489"/>
        <v>0</v>
      </c>
      <c r="AV148" s="232">
        <f t="shared" si="489"/>
        <v>0</v>
      </c>
      <c r="AW148" s="232">
        <f t="shared" si="489"/>
        <v>0</v>
      </c>
      <c r="AX148" s="232">
        <f t="shared" si="489"/>
        <v>0</v>
      </c>
      <c r="AY148" s="232">
        <f t="shared" si="489"/>
        <v>0</v>
      </c>
      <c r="AZ148" s="232">
        <f t="shared" si="489"/>
        <v>0</v>
      </c>
      <c r="BA148" s="232">
        <f t="shared" si="489"/>
        <v>0</v>
      </c>
      <c r="BB148" s="232">
        <f t="shared" si="489"/>
        <v>0</v>
      </c>
      <c r="BC148" s="232">
        <f t="shared" si="489"/>
        <v>0</v>
      </c>
      <c r="BD148" s="232">
        <f t="shared" si="489"/>
        <v>0</v>
      </c>
      <c r="BE148" s="232">
        <f t="shared" si="489"/>
        <v>0</v>
      </c>
      <c r="BF148" s="232">
        <f t="shared" si="489"/>
        <v>0</v>
      </c>
      <c r="BG148" s="232">
        <f t="shared" si="489"/>
        <v>0</v>
      </c>
      <c r="BH148" s="232">
        <f t="shared" si="489"/>
        <v>0</v>
      </c>
      <c r="BI148" s="232">
        <f t="shared" si="489"/>
        <v>0</v>
      </c>
      <c r="BJ148" s="232">
        <f t="shared" si="489"/>
        <v>0</v>
      </c>
      <c r="BK148" s="232">
        <f t="shared" si="489"/>
        <v>0</v>
      </c>
      <c r="BL148" s="232">
        <f t="shared" si="489"/>
        <v>0</v>
      </c>
      <c r="BM148" s="232">
        <f t="shared" si="489"/>
        <v>0</v>
      </c>
      <c r="BN148" s="232">
        <f t="shared" si="489"/>
        <v>0</v>
      </c>
      <c r="BO148" s="269">
        <f t="shared" si="314"/>
        <v>0</v>
      </c>
      <c r="BP148" s="232">
        <f t="shared" si="489"/>
        <v>0</v>
      </c>
      <c r="BQ148" s="232">
        <f t="shared" si="489"/>
        <v>0</v>
      </c>
      <c r="BR148" s="232">
        <f t="shared" si="489"/>
        <v>0</v>
      </c>
      <c r="BS148" s="232">
        <f t="shared" si="489"/>
        <v>0</v>
      </c>
      <c r="BT148" s="232">
        <f t="shared" si="489"/>
        <v>0</v>
      </c>
      <c r="BU148" s="232">
        <f t="shared" si="489"/>
        <v>0</v>
      </c>
      <c r="BV148" s="232">
        <f t="shared" si="489"/>
        <v>0</v>
      </c>
      <c r="BW148" s="232">
        <f t="shared" si="489"/>
        <v>0</v>
      </c>
      <c r="BX148" s="232">
        <f t="shared" ref="BX148:DA148" si="490">IFERROR(IF(BX$25-$C148&lt;0,0,VLOOKUP((ROUNDDOWN((BX$25-$C148)/365+1,0)),$C$8:$E$16,3,0))*$E144*$D$3,0)</f>
        <v>0</v>
      </c>
      <c r="BY148" s="232">
        <f t="shared" si="490"/>
        <v>0</v>
      </c>
      <c r="BZ148" s="232">
        <f t="shared" si="490"/>
        <v>0</v>
      </c>
      <c r="CA148" s="232">
        <f t="shared" si="490"/>
        <v>0</v>
      </c>
      <c r="CB148" s="232">
        <f t="shared" si="490"/>
        <v>0</v>
      </c>
      <c r="CC148" s="232">
        <f t="shared" si="490"/>
        <v>30.145169171165474</v>
      </c>
      <c r="CD148" s="232">
        <f t="shared" si="490"/>
        <v>30.145169171165474</v>
      </c>
      <c r="CE148" s="232">
        <f t="shared" si="490"/>
        <v>30.145169171165474</v>
      </c>
      <c r="CF148" s="232">
        <f t="shared" si="490"/>
        <v>30.145169171165474</v>
      </c>
      <c r="CG148" s="232">
        <f t="shared" si="490"/>
        <v>30.145169171165474</v>
      </c>
      <c r="CH148" s="232">
        <f t="shared" si="490"/>
        <v>30.145169171165474</v>
      </c>
      <c r="CI148" s="232">
        <f t="shared" si="490"/>
        <v>30.145169171165474</v>
      </c>
      <c r="CJ148" s="232">
        <f t="shared" si="490"/>
        <v>30.145169171165474</v>
      </c>
      <c r="CK148" s="232">
        <f t="shared" si="490"/>
        <v>30.145169171165474</v>
      </c>
      <c r="CL148" s="232">
        <f t="shared" si="490"/>
        <v>30.145169171165474</v>
      </c>
      <c r="CM148" s="232">
        <f t="shared" si="490"/>
        <v>30.145169171165474</v>
      </c>
      <c r="CN148" s="232">
        <f t="shared" si="490"/>
        <v>30.145169171165474</v>
      </c>
      <c r="CO148" s="232">
        <f t="shared" si="490"/>
        <v>31.943245536479246</v>
      </c>
      <c r="CP148" s="232">
        <f t="shared" si="490"/>
        <v>31.943245536479246</v>
      </c>
      <c r="CQ148" s="232">
        <f t="shared" si="490"/>
        <v>31.943245536479246</v>
      </c>
      <c r="CR148" s="232">
        <f t="shared" si="490"/>
        <v>31.943245536479246</v>
      </c>
      <c r="CS148" s="232">
        <f t="shared" si="490"/>
        <v>31.943245536479246</v>
      </c>
      <c r="CT148" s="232">
        <f t="shared" si="490"/>
        <v>31.943245536479246</v>
      </c>
      <c r="CU148" s="232">
        <f t="shared" si="490"/>
        <v>31.943245536479246</v>
      </c>
      <c r="CV148" s="232">
        <f t="shared" si="490"/>
        <v>31.943245536479246</v>
      </c>
      <c r="CW148" s="232">
        <f t="shared" si="490"/>
        <v>31.943245536479246</v>
      </c>
      <c r="CX148" s="232">
        <f t="shared" si="490"/>
        <v>31.943245536479246</v>
      </c>
      <c r="CY148" s="232">
        <f t="shared" si="490"/>
        <v>31.943245536479246</v>
      </c>
      <c r="CZ148" s="232">
        <f t="shared" si="490"/>
        <v>31.943245536479246</v>
      </c>
      <c r="DA148" s="232">
        <f t="shared" si="490"/>
        <v>27.251490719459799</v>
      </c>
      <c r="DD148" s="325">
        <v>0</v>
      </c>
      <c r="DE148" s="151">
        <v>0</v>
      </c>
      <c r="DF148" s="151">
        <v>0</v>
      </c>
      <c r="DG148" s="151">
        <v>0</v>
      </c>
      <c r="DH148" s="151">
        <v>0</v>
      </c>
      <c r="DI148" s="151">
        <v>0</v>
      </c>
      <c r="DJ148" s="151">
        <v>0</v>
      </c>
      <c r="DK148" s="151">
        <v>0</v>
      </c>
      <c r="DL148" s="151">
        <v>0</v>
      </c>
      <c r="DM148" s="151">
        <v>0</v>
      </c>
      <c r="DN148" s="151">
        <v>0</v>
      </c>
      <c r="DO148" s="151">
        <v>0</v>
      </c>
      <c r="DP148" s="151">
        <v>0</v>
      </c>
      <c r="DQ148" s="151">
        <v>0</v>
      </c>
      <c r="DR148" s="151">
        <v>0</v>
      </c>
      <c r="DS148" s="151">
        <v>0</v>
      </c>
      <c r="DT148" s="151">
        <v>0</v>
      </c>
      <c r="DU148" s="151">
        <v>0</v>
      </c>
      <c r="DV148" s="151">
        <v>0</v>
      </c>
      <c r="DW148" s="151">
        <v>0</v>
      </c>
      <c r="DX148" s="151">
        <v>0</v>
      </c>
      <c r="DY148" s="151">
        <v>0</v>
      </c>
      <c r="DZ148" s="151">
        <v>0</v>
      </c>
      <c r="EA148" s="151">
        <v>0</v>
      </c>
      <c r="EB148" s="151">
        <v>0</v>
      </c>
      <c r="EC148" s="151">
        <v>0</v>
      </c>
      <c r="ED148" s="151">
        <v>0</v>
      </c>
      <c r="EE148" s="151">
        <v>0</v>
      </c>
      <c r="EF148" s="151">
        <v>0</v>
      </c>
      <c r="EG148" s="151">
        <v>0</v>
      </c>
      <c r="EH148" s="151">
        <v>0</v>
      </c>
      <c r="EI148" s="151">
        <v>0</v>
      </c>
      <c r="EJ148" s="151">
        <v>0</v>
      </c>
      <c r="EK148" s="151">
        <v>0</v>
      </c>
      <c r="EL148" s="151">
        <v>0</v>
      </c>
      <c r="EM148" s="151">
        <v>0</v>
      </c>
      <c r="EN148" s="326">
        <v>0</v>
      </c>
      <c r="EO148" s="325">
        <f t="shared" si="402"/>
        <v>0</v>
      </c>
      <c r="EP148" s="151">
        <f t="shared" ref="EP148:FU148" si="491">IFERROR(IF(EP$25-$C148&lt;0,0,VLOOKUP((ROUNDDOWN((EP$25-$C148)/365+1,0)),$C$8:$E$16,3,0))*$E144*$D$20,0)</f>
        <v>0</v>
      </c>
      <c r="EQ148" s="151">
        <f t="shared" si="491"/>
        <v>0</v>
      </c>
      <c r="ER148" s="151">
        <f t="shared" si="491"/>
        <v>0</v>
      </c>
      <c r="ES148" s="151">
        <f t="shared" si="491"/>
        <v>0</v>
      </c>
      <c r="ET148" s="151">
        <f t="shared" si="491"/>
        <v>0</v>
      </c>
      <c r="EU148" s="151">
        <f t="shared" si="491"/>
        <v>0</v>
      </c>
      <c r="EV148" s="151">
        <f t="shared" si="491"/>
        <v>0</v>
      </c>
      <c r="EW148" s="151">
        <f t="shared" si="491"/>
        <v>0</v>
      </c>
      <c r="EX148" s="151">
        <f t="shared" si="491"/>
        <v>0</v>
      </c>
      <c r="EY148" s="151">
        <f t="shared" si="491"/>
        <v>0</v>
      </c>
      <c r="EZ148" s="151">
        <f t="shared" si="491"/>
        <v>0</v>
      </c>
      <c r="FA148" s="151">
        <f t="shared" si="491"/>
        <v>0</v>
      </c>
      <c r="FB148" s="151">
        <f t="shared" si="491"/>
        <v>0</v>
      </c>
      <c r="FC148" s="151">
        <f t="shared" si="491"/>
        <v>0</v>
      </c>
      <c r="FD148" s="151">
        <f t="shared" si="491"/>
        <v>0</v>
      </c>
      <c r="FE148" s="151">
        <f t="shared" si="491"/>
        <v>0</v>
      </c>
      <c r="FF148" s="151">
        <f t="shared" si="491"/>
        <v>0</v>
      </c>
      <c r="FG148" s="151">
        <f t="shared" si="491"/>
        <v>0</v>
      </c>
      <c r="FH148" s="151">
        <f t="shared" si="491"/>
        <v>0</v>
      </c>
      <c r="FI148" s="151">
        <f t="shared" si="491"/>
        <v>0</v>
      </c>
      <c r="FJ148" s="151">
        <f t="shared" si="491"/>
        <v>0</v>
      </c>
      <c r="FK148" s="151">
        <f t="shared" si="491"/>
        <v>0</v>
      </c>
      <c r="FL148" s="151">
        <f t="shared" si="491"/>
        <v>0</v>
      </c>
      <c r="FM148" s="210">
        <f t="shared" si="491"/>
        <v>0</v>
      </c>
      <c r="FN148" s="151">
        <f t="shared" si="491"/>
        <v>0</v>
      </c>
      <c r="FO148" s="151">
        <f t="shared" si="491"/>
        <v>0</v>
      </c>
      <c r="FP148" s="151">
        <f t="shared" si="491"/>
        <v>0</v>
      </c>
      <c r="FQ148" s="151">
        <f t="shared" si="491"/>
        <v>0</v>
      </c>
      <c r="FR148" s="151">
        <f t="shared" si="491"/>
        <v>0</v>
      </c>
      <c r="FS148" s="151">
        <f t="shared" si="491"/>
        <v>0</v>
      </c>
      <c r="FT148" s="151">
        <f t="shared" si="491"/>
        <v>0</v>
      </c>
      <c r="FU148" s="151">
        <f t="shared" si="491"/>
        <v>0</v>
      </c>
      <c r="FV148" s="151">
        <f t="shared" ref="FV148:GY148" si="492">IFERROR(IF(FV$25-$C148&lt;0,0,VLOOKUP((ROUNDDOWN((FV$25-$C148)/365+1,0)),$C$8:$E$16,3,0))*$E144*$D$20,0)</f>
        <v>0</v>
      </c>
      <c r="FW148" s="151">
        <f t="shared" si="492"/>
        <v>0</v>
      </c>
      <c r="FX148" s="151">
        <f t="shared" si="492"/>
        <v>0</v>
      </c>
      <c r="FY148" s="151">
        <f t="shared" si="492"/>
        <v>0</v>
      </c>
      <c r="FZ148" s="151">
        <f t="shared" si="492"/>
        <v>0</v>
      </c>
      <c r="GA148" s="151">
        <f t="shared" si="492"/>
        <v>1149.2617500000001</v>
      </c>
      <c r="GB148" s="151">
        <f t="shared" si="492"/>
        <v>1149.2617500000001</v>
      </c>
      <c r="GC148" s="151">
        <f t="shared" si="492"/>
        <v>1149.2617500000001</v>
      </c>
      <c r="GD148" s="151">
        <f t="shared" si="492"/>
        <v>1149.2617500000001</v>
      </c>
      <c r="GE148" s="151">
        <f t="shared" si="492"/>
        <v>1149.2617500000001</v>
      </c>
      <c r="GF148" s="151">
        <f t="shared" si="492"/>
        <v>1149.2617500000001</v>
      </c>
      <c r="GG148" s="151">
        <f t="shared" si="492"/>
        <v>1149.2617500000001</v>
      </c>
      <c r="GH148" s="151">
        <f t="shared" si="492"/>
        <v>1149.2617500000001</v>
      </c>
      <c r="GI148" s="151">
        <f t="shared" si="492"/>
        <v>1149.2617500000001</v>
      </c>
      <c r="GJ148" s="151">
        <f t="shared" si="492"/>
        <v>1149.2617500000001</v>
      </c>
      <c r="GK148" s="151">
        <f t="shared" si="492"/>
        <v>1149.2617500000001</v>
      </c>
      <c r="GL148" s="307">
        <f t="shared" si="492"/>
        <v>1149.2617500000001</v>
      </c>
      <c r="GM148" s="151">
        <f t="shared" si="492"/>
        <v>1217.81205</v>
      </c>
      <c r="GN148" s="151">
        <f t="shared" si="492"/>
        <v>1217.81205</v>
      </c>
      <c r="GO148" s="151">
        <f t="shared" si="492"/>
        <v>1217.81205</v>
      </c>
      <c r="GP148" s="151">
        <f t="shared" si="492"/>
        <v>1217.81205</v>
      </c>
      <c r="GQ148" s="151">
        <f t="shared" si="492"/>
        <v>1217.81205</v>
      </c>
      <c r="GR148" s="151">
        <f t="shared" si="492"/>
        <v>1217.81205</v>
      </c>
      <c r="GS148" s="151">
        <f t="shared" si="492"/>
        <v>1217.81205</v>
      </c>
      <c r="GT148" s="151">
        <f t="shared" si="492"/>
        <v>1217.81205</v>
      </c>
      <c r="GU148" s="151">
        <f t="shared" si="492"/>
        <v>1217.81205</v>
      </c>
      <c r="GV148" s="151">
        <f t="shared" si="492"/>
        <v>1217.81205</v>
      </c>
      <c r="GW148" s="151">
        <f t="shared" si="492"/>
        <v>1217.81205</v>
      </c>
      <c r="GX148" s="151">
        <f t="shared" si="492"/>
        <v>1217.81205</v>
      </c>
      <c r="GY148" s="151">
        <f t="shared" si="492"/>
        <v>1038.94245</v>
      </c>
    </row>
    <row r="149" spans="3:207" x14ac:dyDescent="0.25">
      <c r="C149" s="144">
        <v>44621</v>
      </c>
      <c r="D149" s="203">
        <f t="shared" si="342"/>
        <v>44651</v>
      </c>
      <c r="E149" s="213">
        <f>VLOOKUP(C149,'Sale_Actual&amp;forcast'!$B$4:$D$150,3,0)</f>
        <v>1250</v>
      </c>
      <c r="F149" s="208">
        <v>0</v>
      </c>
      <c r="G149" s="208">
        <v>0</v>
      </c>
      <c r="H149" s="208">
        <v>0</v>
      </c>
      <c r="I149" s="208">
        <v>0</v>
      </c>
      <c r="J149" s="208">
        <v>0</v>
      </c>
      <c r="K149" s="208">
        <v>0</v>
      </c>
      <c r="L149" s="208">
        <v>0</v>
      </c>
      <c r="M149" s="208">
        <v>0</v>
      </c>
      <c r="N149" s="208">
        <v>0</v>
      </c>
      <c r="O149" s="208">
        <v>0</v>
      </c>
      <c r="P149" s="208">
        <v>0</v>
      </c>
      <c r="Q149" s="208">
        <v>0</v>
      </c>
      <c r="R149" s="208">
        <v>0</v>
      </c>
      <c r="S149" s="208">
        <v>0</v>
      </c>
      <c r="T149" s="208">
        <v>0</v>
      </c>
      <c r="U149" s="208">
        <v>0</v>
      </c>
      <c r="V149" s="208">
        <v>0</v>
      </c>
      <c r="W149" s="208">
        <v>0</v>
      </c>
      <c r="X149" s="208">
        <v>0</v>
      </c>
      <c r="Y149" s="208">
        <v>0</v>
      </c>
      <c r="Z149" s="208">
        <v>0</v>
      </c>
      <c r="AA149" s="208">
        <v>0</v>
      </c>
      <c r="AB149" s="208">
        <v>0</v>
      </c>
      <c r="AC149" s="208">
        <v>0</v>
      </c>
      <c r="AD149" s="208">
        <v>0</v>
      </c>
      <c r="AE149" s="208">
        <v>0</v>
      </c>
      <c r="AF149" s="208">
        <v>0</v>
      </c>
      <c r="AG149" s="208">
        <v>0</v>
      </c>
      <c r="AH149" s="208">
        <v>0</v>
      </c>
      <c r="AI149" s="208">
        <v>0</v>
      </c>
      <c r="AJ149" s="208">
        <v>0</v>
      </c>
      <c r="AK149" s="208">
        <v>0</v>
      </c>
      <c r="AL149" s="208">
        <v>0</v>
      </c>
      <c r="AM149" s="208">
        <v>0</v>
      </c>
      <c r="AN149" s="208">
        <v>0</v>
      </c>
      <c r="AO149" s="214">
        <v>0</v>
      </c>
      <c r="AP149" s="208">
        <v>0</v>
      </c>
      <c r="AQ149" s="232">
        <f t="shared" si="399"/>
        <v>0</v>
      </c>
      <c r="AR149" s="232">
        <f t="shared" ref="AR149:BW149" si="493">IFERROR(IF(AR$25-$C149&lt;0,0,VLOOKUP((ROUNDDOWN((AR$25-$C149)/365+1,0)),$C$8:$E$16,3,0))*$E145*$D$3,0)</f>
        <v>0</v>
      </c>
      <c r="AS149" s="232">
        <f t="shared" si="493"/>
        <v>0</v>
      </c>
      <c r="AT149" s="232">
        <f t="shared" si="493"/>
        <v>0</v>
      </c>
      <c r="AU149" s="232">
        <f t="shared" si="493"/>
        <v>0</v>
      </c>
      <c r="AV149" s="232">
        <f t="shared" si="493"/>
        <v>0</v>
      </c>
      <c r="AW149" s="232">
        <f t="shared" si="493"/>
        <v>0</v>
      </c>
      <c r="AX149" s="232">
        <f t="shared" si="493"/>
        <v>0</v>
      </c>
      <c r="AY149" s="232">
        <f t="shared" si="493"/>
        <v>0</v>
      </c>
      <c r="AZ149" s="232">
        <f t="shared" si="493"/>
        <v>0</v>
      </c>
      <c r="BA149" s="232">
        <f t="shared" si="493"/>
        <v>0</v>
      </c>
      <c r="BB149" s="232">
        <f t="shared" si="493"/>
        <v>0</v>
      </c>
      <c r="BC149" s="232">
        <f t="shared" si="493"/>
        <v>0</v>
      </c>
      <c r="BD149" s="232">
        <f t="shared" si="493"/>
        <v>0</v>
      </c>
      <c r="BE149" s="232">
        <f t="shared" si="493"/>
        <v>0</v>
      </c>
      <c r="BF149" s="232">
        <f t="shared" si="493"/>
        <v>0</v>
      </c>
      <c r="BG149" s="232">
        <f t="shared" si="493"/>
        <v>0</v>
      </c>
      <c r="BH149" s="232">
        <f t="shared" si="493"/>
        <v>0</v>
      </c>
      <c r="BI149" s="232">
        <f t="shared" si="493"/>
        <v>0</v>
      </c>
      <c r="BJ149" s="232">
        <f t="shared" si="493"/>
        <v>0</v>
      </c>
      <c r="BK149" s="232">
        <f t="shared" si="493"/>
        <v>0</v>
      </c>
      <c r="BL149" s="232">
        <f t="shared" si="493"/>
        <v>0</v>
      </c>
      <c r="BM149" s="232">
        <f t="shared" si="493"/>
        <v>0</v>
      </c>
      <c r="BN149" s="232">
        <f t="shared" si="493"/>
        <v>0</v>
      </c>
      <c r="BO149" s="269">
        <f t="shared" si="314"/>
        <v>0</v>
      </c>
      <c r="BP149" s="232">
        <f t="shared" si="493"/>
        <v>0</v>
      </c>
      <c r="BQ149" s="232">
        <f t="shared" si="493"/>
        <v>0</v>
      </c>
      <c r="BR149" s="232">
        <f t="shared" si="493"/>
        <v>0</v>
      </c>
      <c r="BS149" s="232">
        <f t="shared" si="493"/>
        <v>0</v>
      </c>
      <c r="BT149" s="232">
        <f t="shared" si="493"/>
        <v>0</v>
      </c>
      <c r="BU149" s="232">
        <f t="shared" si="493"/>
        <v>0</v>
      </c>
      <c r="BV149" s="232">
        <f t="shared" si="493"/>
        <v>0</v>
      </c>
      <c r="BW149" s="232">
        <f t="shared" si="493"/>
        <v>0</v>
      </c>
      <c r="BX149" s="232">
        <f t="shared" ref="BX149:DA149" si="494">IFERROR(IF(BX$25-$C149&lt;0,0,VLOOKUP((ROUNDDOWN((BX$25-$C149)/365+1,0)),$C$8:$E$16,3,0))*$E145*$D$3,0)</f>
        <v>0</v>
      </c>
      <c r="BY149" s="232">
        <f t="shared" si="494"/>
        <v>0</v>
      </c>
      <c r="BZ149" s="232">
        <f t="shared" si="494"/>
        <v>0</v>
      </c>
      <c r="CA149" s="232">
        <f t="shared" si="494"/>
        <v>0</v>
      </c>
      <c r="CB149" s="232">
        <f t="shared" si="494"/>
        <v>0</v>
      </c>
      <c r="CC149" s="232">
        <f t="shared" si="494"/>
        <v>0</v>
      </c>
      <c r="CD149" s="232">
        <f t="shared" si="494"/>
        <v>30.145169171165474</v>
      </c>
      <c r="CE149" s="232">
        <f t="shared" si="494"/>
        <v>30.145169171165474</v>
      </c>
      <c r="CF149" s="232">
        <f t="shared" si="494"/>
        <v>30.145169171165474</v>
      </c>
      <c r="CG149" s="232">
        <f t="shared" si="494"/>
        <v>30.145169171165474</v>
      </c>
      <c r="CH149" s="232">
        <f t="shared" si="494"/>
        <v>30.145169171165474</v>
      </c>
      <c r="CI149" s="232">
        <f t="shared" si="494"/>
        <v>30.145169171165474</v>
      </c>
      <c r="CJ149" s="232">
        <f t="shared" si="494"/>
        <v>30.145169171165474</v>
      </c>
      <c r="CK149" s="232">
        <f t="shared" si="494"/>
        <v>30.145169171165474</v>
      </c>
      <c r="CL149" s="232">
        <f t="shared" si="494"/>
        <v>30.145169171165474</v>
      </c>
      <c r="CM149" s="232">
        <f t="shared" si="494"/>
        <v>30.145169171165474</v>
      </c>
      <c r="CN149" s="232">
        <f t="shared" si="494"/>
        <v>30.145169171165474</v>
      </c>
      <c r="CO149" s="232">
        <f t="shared" si="494"/>
        <v>30.145169171165474</v>
      </c>
      <c r="CP149" s="232">
        <f t="shared" si="494"/>
        <v>31.943245536479246</v>
      </c>
      <c r="CQ149" s="232">
        <f t="shared" si="494"/>
        <v>31.943245536479246</v>
      </c>
      <c r="CR149" s="232">
        <f t="shared" si="494"/>
        <v>31.943245536479246</v>
      </c>
      <c r="CS149" s="232">
        <f t="shared" si="494"/>
        <v>31.943245536479246</v>
      </c>
      <c r="CT149" s="232">
        <f t="shared" si="494"/>
        <v>31.943245536479246</v>
      </c>
      <c r="CU149" s="232">
        <f t="shared" si="494"/>
        <v>31.943245536479246</v>
      </c>
      <c r="CV149" s="232">
        <f t="shared" si="494"/>
        <v>31.943245536479246</v>
      </c>
      <c r="CW149" s="232">
        <f t="shared" si="494"/>
        <v>31.943245536479246</v>
      </c>
      <c r="CX149" s="232">
        <f t="shared" si="494"/>
        <v>31.943245536479246</v>
      </c>
      <c r="CY149" s="232">
        <f t="shared" si="494"/>
        <v>31.943245536479246</v>
      </c>
      <c r="CZ149" s="232">
        <f t="shared" si="494"/>
        <v>31.943245536479246</v>
      </c>
      <c r="DA149" s="232">
        <f t="shared" si="494"/>
        <v>31.943245536479246</v>
      </c>
      <c r="DD149" s="325">
        <v>0</v>
      </c>
      <c r="DE149" s="151">
        <v>0</v>
      </c>
      <c r="DF149" s="151">
        <v>0</v>
      </c>
      <c r="DG149" s="151">
        <v>0</v>
      </c>
      <c r="DH149" s="151">
        <v>0</v>
      </c>
      <c r="DI149" s="151">
        <v>0</v>
      </c>
      <c r="DJ149" s="151">
        <v>0</v>
      </c>
      <c r="DK149" s="151">
        <v>0</v>
      </c>
      <c r="DL149" s="151">
        <v>0</v>
      </c>
      <c r="DM149" s="151">
        <v>0</v>
      </c>
      <c r="DN149" s="151">
        <v>0</v>
      </c>
      <c r="DO149" s="151">
        <v>0</v>
      </c>
      <c r="DP149" s="151">
        <v>0</v>
      </c>
      <c r="DQ149" s="151">
        <v>0</v>
      </c>
      <c r="DR149" s="151">
        <v>0</v>
      </c>
      <c r="DS149" s="151">
        <v>0</v>
      </c>
      <c r="DT149" s="151">
        <v>0</v>
      </c>
      <c r="DU149" s="151">
        <v>0</v>
      </c>
      <c r="DV149" s="151">
        <v>0</v>
      </c>
      <c r="DW149" s="151">
        <v>0</v>
      </c>
      <c r="DX149" s="151">
        <v>0</v>
      </c>
      <c r="DY149" s="151">
        <v>0</v>
      </c>
      <c r="DZ149" s="151">
        <v>0</v>
      </c>
      <c r="EA149" s="151">
        <v>0</v>
      </c>
      <c r="EB149" s="151">
        <v>0</v>
      </c>
      <c r="EC149" s="151">
        <v>0</v>
      </c>
      <c r="ED149" s="151">
        <v>0</v>
      </c>
      <c r="EE149" s="151">
        <v>0</v>
      </c>
      <c r="EF149" s="151">
        <v>0</v>
      </c>
      <c r="EG149" s="151">
        <v>0</v>
      </c>
      <c r="EH149" s="151">
        <v>0</v>
      </c>
      <c r="EI149" s="151">
        <v>0</v>
      </c>
      <c r="EJ149" s="151">
        <v>0</v>
      </c>
      <c r="EK149" s="151">
        <v>0</v>
      </c>
      <c r="EL149" s="151">
        <v>0</v>
      </c>
      <c r="EM149" s="151">
        <v>0</v>
      </c>
      <c r="EN149" s="326">
        <v>0</v>
      </c>
      <c r="EO149" s="325">
        <f t="shared" si="402"/>
        <v>0</v>
      </c>
      <c r="EP149" s="151">
        <f t="shared" ref="EP149:FU149" si="495">IFERROR(IF(EP$25-$C149&lt;0,0,VLOOKUP((ROUNDDOWN((EP$25-$C149)/365+1,0)),$C$8:$E$16,3,0))*$E145*$D$20,0)</f>
        <v>0</v>
      </c>
      <c r="EQ149" s="151">
        <f t="shared" si="495"/>
        <v>0</v>
      </c>
      <c r="ER149" s="151">
        <f t="shared" si="495"/>
        <v>0</v>
      </c>
      <c r="ES149" s="151">
        <f t="shared" si="495"/>
        <v>0</v>
      </c>
      <c r="ET149" s="151">
        <f t="shared" si="495"/>
        <v>0</v>
      </c>
      <c r="EU149" s="151">
        <f t="shared" si="495"/>
        <v>0</v>
      </c>
      <c r="EV149" s="151">
        <f t="shared" si="495"/>
        <v>0</v>
      </c>
      <c r="EW149" s="151">
        <f t="shared" si="495"/>
        <v>0</v>
      </c>
      <c r="EX149" s="151">
        <f t="shared" si="495"/>
        <v>0</v>
      </c>
      <c r="EY149" s="151">
        <f t="shared" si="495"/>
        <v>0</v>
      </c>
      <c r="EZ149" s="151">
        <f t="shared" si="495"/>
        <v>0</v>
      </c>
      <c r="FA149" s="151">
        <f t="shared" si="495"/>
        <v>0</v>
      </c>
      <c r="FB149" s="151">
        <f t="shared" si="495"/>
        <v>0</v>
      </c>
      <c r="FC149" s="151">
        <f t="shared" si="495"/>
        <v>0</v>
      </c>
      <c r="FD149" s="151">
        <f t="shared" si="495"/>
        <v>0</v>
      </c>
      <c r="FE149" s="151">
        <f t="shared" si="495"/>
        <v>0</v>
      </c>
      <c r="FF149" s="151">
        <f t="shared" si="495"/>
        <v>0</v>
      </c>
      <c r="FG149" s="151">
        <f t="shared" si="495"/>
        <v>0</v>
      </c>
      <c r="FH149" s="151">
        <f t="shared" si="495"/>
        <v>0</v>
      </c>
      <c r="FI149" s="151">
        <f t="shared" si="495"/>
        <v>0</v>
      </c>
      <c r="FJ149" s="151">
        <f t="shared" si="495"/>
        <v>0</v>
      </c>
      <c r="FK149" s="151">
        <f t="shared" si="495"/>
        <v>0</v>
      </c>
      <c r="FL149" s="151">
        <f t="shared" si="495"/>
        <v>0</v>
      </c>
      <c r="FM149" s="210">
        <f t="shared" si="495"/>
        <v>0</v>
      </c>
      <c r="FN149" s="151">
        <f t="shared" si="495"/>
        <v>0</v>
      </c>
      <c r="FO149" s="151">
        <f t="shared" si="495"/>
        <v>0</v>
      </c>
      <c r="FP149" s="151">
        <f t="shared" si="495"/>
        <v>0</v>
      </c>
      <c r="FQ149" s="151">
        <f t="shared" si="495"/>
        <v>0</v>
      </c>
      <c r="FR149" s="151">
        <f t="shared" si="495"/>
        <v>0</v>
      </c>
      <c r="FS149" s="151">
        <f t="shared" si="495"/>
        <v>0</v>
      </c>
      <c r="FT149" s="151">
        <f t="shared" si="495"/>
        <v>0</v>
      </c>
      <c r="FU149" s="151">
        <f t="shared" si="495"/>
        <v>0</v>
      </c>
      <c r="FV149" s="151">
        <f t="shared" ref="FV149:GY149" si="496">IFERROR(IF(FV$25-$C149&lt;0,0,VLOOKUP((ROUNDDOWN((FV$25-$C149)/365+1,0)),$C$8:$E$16,3,0))*$E145*$D$20,0)</f>
        <v>0</v>
      </c>
      <c r="FW149" s="151">
        <f t="shared" si="496"/>
        <v>0</v>
      </c>
      <c r="FX149" s="151">
        <f t="shared" si="496"/>
        <v>0</v>
      </c>
      <c r="FY149" s="151">
        <f t="shared" si="496"/>
        <v>0</v>
      </c>
      <c r="FZ149" s="151">
        <f t="shared" si="496"/>
        <v>0</v>
      </c>
      <c r="GA149" s="151">
        <f t="shared" si="496"/>
        <v>0</v>
      </c>
      <c r="GB149" s="151">
        <f t="shared" si="496"/>
        <v>1149.2617500000001</v>
      </c>
      <c r="GC149" s="151">
        <f t="shared" si="496"/>
        <v>1149.2617500000001</v>
      </c>
      <c r="GD149" s="151">
        <f t="shared" si="496"/>
        <v>1149.2617500000001</v>
      </c>
      <c r="GE149" s="151">
        <f t="shared" si="496"/>
        <v>1149.2617500000001</v>
      </c>
      <c r="GF149" s="151">
        <f t="shared" si="496"/>
        <v>1149.2617500000001</v>
      </c>
      <c r="GG149" s="151">
        <f t="shared" si="496"/>
        <v>1149.2617500000001</v>
      </c>
      <c r="GH149" s="151">
        <f t="shared" si="496"/>
        <v>1149.2617500000001</v>
      </c>
      <c r="GI149" s="151">
        <f t="shared" si="496"/>
        <v>1149.2617500000001</v>
      </c>
      <c r="GJ149" s="151">
        <f t="shared" si="496"/>
        <v>1149.2617500000001</v>
      </c>
      <c r="GK149" s="151">
        <f t="shared" si="496"/>
        <v>1149.2617500000001</v>
      </c>
      <c r="GL149" s="307">
        <f t="shared" si="496"/>
        <v>1149.2617500000001</v>
      </c>
      <c r="GM149" s="151">
        <f t="shared" si="496"/>
        <v>1149.2617500000001</v>
      </c>
      <c r="GN149" s="151">
        <f t="shared" si="496"/>
        <v>1217.81205</v>
      </c>
      <c r="GO149" s="151">
        <f t="shared" si="496"/>
        <v>1217.81205</v>
      </c>
      <c r="GP149" s="151">
        <f t="shared" si="496"/>
        <v>1217.81205</v>
      </c>
      <c r="GQ149" s="151">
        <f t="shared" si="496"/>
        <v>1217.81205</v>
      </c>
      <c r="GR149" s="151">
        <f t="shared" si="496"/>
        <v>1217.81205</v>
      </c>
      <c r="GS149" s="151">
        <f t="shared" si="496"/>
        <v>1217.81205</v>
      </c>
      <c r="GT149" s="151">
        <f t="shared" si="496"/>
        <v>1217.81205</v>
      </c>
      <c r="GU149" s="151">
        <f t="shared" si="496"/>
        <v>1217.81205</v>
      </c>
      <c r="GV149" s="151">
        <f t="shared" si="496"/>
        <v>1217.81205</v>
      </c>
      <c r="GW149" s="151">
        <f t="shared" si="496"/>
        <v>1217.81205</v>
      </c>
      <c r="GX149" s="151">
        <f t="shared" si="496"/>
        <v>1217.81205</v>
      </c>
      <c r="GY149" s="151">
        <f t="shared" si="496"/>
        <v>1217.81205</v>
      </c>
    </row>
    <row r="150" spans="3:207" x14ac:dyDescent="0.25">
      <c r="C150" s="144">
        <v>44652</v>
      </c>
      <c r="D150" s="203">
        <f t="shared" si="342"/>
        <v>44681</v>
      </c>
      <c r="E150" s="213">
        <f>VLOOKUP(C150,'Sale_Actual&amp;forcast'!$B$4:$D$150,3,0)</f>
        <v>1250</v>
      </c>
      <c r="F150" s="208">
        <v>0</v>
      </c>
      <c r="G150" s="208">
        <v>0</v>
      </c>
      <c r="H150" s="208">
        <v>0</v>
      </c>
      <c r="I150" s="208">
        <v>0</v>
      </c>
      <c r="J150" s="208">
        <v>0</v>
      </c>
      <c r="K150" s="208">
        <v>0</v>
      </c>
      <c r="L150" s="208">
        <v>0</v>
      </c>
      <c r="M150" s="208">
        <v>0</v>
      </c>
      <c r="N150" s="208">
        <v>0</v>
      </c>
      <c r="O150" s="208">
        <v>0</v>
      </c>
      <c r="P150" s="208">
        <v>0</v>
      </c>
      <c r="Q150" s="208">
        <v>0</v>
      </c>
      <c r="R150" s="208">
        <v>0</v>
      </c>
      <c r="S150" s="208">
        <v>0</v>
      </c>
      <c r="T150" s="208">
        <v>0</v>
      </c>
      <c r="U150" s="208">
        <v>0</v>
      </c>
      <c r="V150" s="208">
        <v>0</v>
      </c>
      <c r="W150" s="208">
        <v>0</v>
      </c>
      <c r="X150" s="208">
        <v>0</v>
      </c>
      <c r="Y150" s="208">
        <v>0</v>
      </c>
      <c r="Z150" s="208">
        <v>0</v>
      </c>
      <c r="AA150" s="208">
        <v>0</v>
      </c>
      <c r="AB150" s="208">
        <v>0</v>
      </c>
      <c r="AC150" s="208">
        <v>0</v>
      </c>
      <c r="AD150" s="208">
        <v>0</v>
      </c>
      <c r="AE150" s="208">
        <v>0</v>
      </c>
      <c r="AF150" s="208">
        <v>0</v>
      </c>
      <c r="AG150" s="208">
        <v>0</v>
      </c>
      <c r="AH150" s="208">
        <v>0</v>
      </c>
      <c r="AI150" s="208">
        <v>0</v>
      </c>
      <c r="AJ150" s="208">
        <v>0</v>
      </c>
      <c r="AK150" s="208">
        <v>0</v>
      </c>
      <c r="AL150" s="208">
        <v>0</v>
      </c>
      <c r="AM150" s="208">
        <v>0</v>
      </c>
      <c r="AN150" s="208">
        <v>0</v>
      </c>
      <c r="AO150" s="214">
        <v>0</v>
      </c>
      <c r="AP150" s="208">
        <v>0</v>
      </c>
      <c r="AQ150" s="232">
        <f t="shared" si="399"/>
        <v>0</v>
      </c>
      <c r="AR150" s="232">
        <f t="shared" ref="AR150:BW150" si="497">IFERROR(IF(AR$25-$C150&lt;0,0,VLOOKUP((ROUNDDOWN((AR$25-$C150)/365+1,0)),$C$8:$E$16,3,0))*$E146*$D$3,0)</f>
        <v>0</v>
      </c>
      <c r="AS150" s="232">
        <f t="shared" si="497"/>
        <v>0</v>
      </c>
      <c r="AT150" s="232">
        <f t="shared" si="497"/>
        <v>0</v>
      </c>
      <c r="AU150" s="232">
        <f t="shared" si="497"/>
        <v>0</v>
      </c>
      <c r="AV150" s="232">
        <f t="shared" si="497"/>
        <v>0</v>
      </c>
      <c r="AW150" s="232">
        <f t="shared" si="497"/>
        <v>0</v>
      </c>
      <c r="AX150" s="232">
        <f t="shared" si="497"/>
        <v>0</v>
      </c>
      <c r="AY150" s="232">
        <f t="shared" si="497"/>
        <v>0</v>
      </c>
      <c r="AZ150" s="232">
        <f t="shared" si="497"/>
        <v>0</v>
      </c>
      <c r="BA150" s="232">
        <f t="shared" si="497"/>
        <v>0</v>
      </c>
      <c r="BB150" s="232">
        <f t="shared" si="497"/>
        <v>0</v>
      </c>
      <c r="BC150" s="232">
        <f t="shared" si="497"/>
        <v>0</v>
      </c>
      <c r="BD150" s="232">
        <f t="shared" si="497"/>
        <v>0</v>
      </c>
      <c r="BE150" s="232">
        <f t="shared" si="497"/>
        <v>0</v>
      </c>
      <c r="BF150" s="232">
        <f t="shared" si="497"/>
        <v>0</v>
      </c>
      <c r="BG150" s="232">
        <f t="shared" si="497"/>
        <v>0</v>
      </c>
      <c r="BH150" s="232">
        <f t="shared" si="497"/>
        <v>0</v>
      </c>
      <c r="BI150" s="232">
        <f t="shared" si="497"/>
        <v>0</v>
      </c>
      <c r="BJ150" s="232">
        <f t="shared" si="497"/>
        <v>0</v>
      </c>
      <c r="BK150" s="232">
        <f t="shared" si="497"/>
        <v>0</v>
      </c>
      <c r="BL150" s="232">
        <f t="shared" si="497"/>
        <v>0</v>
      </c>
      <c r="BM150" s="232">
        <f t="shared" si="497"/>
        <v>0</v>
      </c>
      <c r="BN150" s="232">
        <f t="shared" si="497"/>
        <v>0</v>
      </c>
      <c r="BO150" s="269">
        <f t="shared" si="314"/>
        <v>0</v>
      </c>
      <c r="BP150" s="232">
        <f t="shared" si="497"/>
        <v>0</v>
      </c>
      <c r="BQ150" s="232">
        <f t="shared" si="497"/>
        <v>0</v>
      </c>
      <c r="BR150" s="232">
        <f t="shared" si="497"/>
        <v>0</v>
      </c>
      <c r="BS150" s="232">
        <f t="shared" si="497"/>
        <v>0</v>
      </c>
      <c r="BT150" s="232">
        <f t="shared" si="497"/>
        <v>0</v>
      </c>
      <c r="BU150" s="232">
        <f t="shared" si="497"/>
        <v>0</v>
      </c>
      <c r="BV150" s="232">
        <f t="shared" si="497"/>
        <v>0</v>
      </c>
      <c r="BW150" s="232">
        <f t="shared" si="497"/>
        <v>0</v>
      </c>
      <c r="BX150" s="232">
        <f t="shared" ref="BX150:DA150" si="498">IFERROR(IF(BX$25-$C150&lt;0,0,VLOOKUP((ROUNDDOWN((BX$25-$C150)/365+1,0)),$C$8:$E$16,3,0))*$E146*$D$3,0)</f>
        <v>0</v>
      </c>
      <c r="BY150" s="232">
        <f t="shared" si="498"/>
        <v>0</v>
      </c>
      <c r="BZ150" s="232">
        <f t="shared" si="498"/>
        <v>0</v>
      </c>
      <c r="CA150" s="232">
        <f t="shared" si="498"/>
        <v>0</v>
      </c>
      <c r="CB150" s="232">
        <f t="shared" si="498"/>
        <v>0</v>
      </c>
      <c r="CC150" s="232">
        <f t="shared" si="498"/>
        <v>0</v>
      </c>
      <c r="CD150" s="232">
        <f t="shared" si="498"/>
        <v>0</v>
      </c>
      <c r="CE150" s="232">
        <f t="shared" si="498"/>
        <v>30.145169171165474</v>
      </c>
      <c r="CF150" s="232">
        <f t="shared" si="498"/>
        <v>30.145169171165474</v>
      </c>
      <c r="CG150" s="232">
        <f t="shared" si="498"/>
        <v>30.145169171165474</v>
      </c>
      <c r="CH150" s="232">
        <f t="shared" si="498"/>
        <v>30.145169171165474</v>
      </c>
      <c r="CI150" s="232">
        <f t="shared" si="498"/>
        <v>30.145169171165474</v>
      </c>
      <c r="CJ150" s="232">
        <f t="shared" si="498"/>
        <v>30.145169171165474</v>
      </c>
      <c r="CK150" s="232">
        <f t="shared" si="498"/>
        <v>30.145169171165474</v>
      </c>
      <c r="CL150" s="232">
        <f t="shared" si="498"/>
        <v>30.145169171165474</v>
      </c>
      <c r="CM150" s="232">
        <f t="shared" si="498"/>
        <v>30.145169171165474</v>
      </c>
      <c r="CN150" s="232">
        <f t="shared" si="498"/>
        <v>30.145169171165474</v>
      </c>
      <c r="CO150" s="232">
        <f t="shared" si="498"/>
        <v>30.145169171165474</v>
      </c>
      <c r="CP150" s="232">
        <f t="shared" si="498"/>
        <v>30.145169171165474</v>
      </c>
      <c r="CQ150" s="232">
        <f t="shared" si="498"/>
        <v>31.943245536479246</v>
      </c>
      <c r="CR150" s="232">
        <f t="shared" si="498"/>
        <v>31.943245536479246</v>
      </c>
      <c r="CS150" s="232">
        <f t="shared" si="498"/>
        <v>31.943245536479246</v>
      </c>
      <c r="CT150" s="232">
        <f t="shared" si="498"/>
        <v>31.943245536479246</v>
      </c>
      <c r="CU150" s="232">
        <f t="shared" si="498"/>
        <v>31.943245536479246</v>
      </c>
      <c r="CV150" s="232">
        <f t="shared" si="498"/>
        <v>31.943245536479246</v>
      </c>
      <c r="CW150" s="232">
        <f t="shared" si="498"/>
        <v>31.943245536479246</v>
      </c>
      <c r="CX150" s="232">
        <f t="shared" si="498"/>
        <v>31.943245536479246</v>
      </c>
      <c r="CY150" s="232">
        <f t="shared" si="498"/>
        <v>31.943245536479246</v>
      </c>
      <c r="CZ150" s="232">
        <f t="shared" si="498"/>
        <v>31.943245536479246</v>
      </c>
      <c r="DA150" s="232">
        <f t="shared" si="498"/>
        <v>31.943245536479246</v>
      </c>
      <c r="DD150" s="325">
        <v>0</v>
      </c>
      <c r="DE150" s="151">
        <v>0</v>
      </c>
      <c r="DF150" s="151">
        <v>0</v>
      </c>
      <c r="DG150" s="151">
        <v>0</v>
      </c>
      <c r="DH150" s="151">
        <v>0</v>
      </c>
      <c r="DI150" s="151">
        <v>0</v>
      </c>
      <c r="DJ150" s="151">
        <v>0</v>
      </c>
      <c r="DK150" s="151">
        <v>0</v>
      </c>
      <c r="DL150" s="151">
        <v>0</v>
      </c>
      <c r="DM150" s="151">
        <v>0</v>
      </c>
      <c r="DN150" s="151">
        <v>0</v>
      </c>
      <c r="DO150" s="151">
        <v>0</v>
      </c>
      <c r="DP150" s="151">
        <v>0</v>
      </c>
      <c r="DQ150" s="151">
        <v>0</v>
      </c>
      <c r="DR150" s="151">
        <v>0</v>
      </c>
      <c r="DS150" s="151">
        <v>0</v>
      </c>
      <c r="DT150" s="151">
        <v>0</v>
      </c>
      <c r="DU150" s="151">
        <v>0</v>
      </c>
      <c r="DV150" s="151">
        <v>0</v>
      </c>
      <c r="DW150" s="151">
        <v>0</v>
      </c>
      <c r="DX150" s="151">
        <v>0</v>
      </c>
      <c r="DY150" s="151">
        <v>0</v>
      </c>
      <c r="DZ150" s="151">
        <v>0</v>
      </c>
      <c r="EA150" s="151">
        <v>0</v>
      </c>
      <c r="EB150" s="151">
        <v>0</v>
      </c>
      <c r="EC150" s="151">
        <v>0</v>
      </c>
      <c r="ED150" s="151">
        <v>0</v>
      </c>
      <c r="EE150" s="151">
        <v>0</v>
      </c>
      <c r="EF150" s="151">
        <v>0</v>
      </c>
      <c r="EG150" s="151">
        <v>0</v>
      </c>
      <c r="EH150" s="151">
        <v>0</v>
      </c>
      <c r="EI150" s="151">
        <v>0</v>
      </c>
      <c r="EJ150" s="151">
        <v>0</v>
      </c>
      <c r="EK150" s="151">
        <v>0</v>
      </c>
      <c r="EL150" s="151">
        <v>0</v>
      </c>
      <c r="EM150" s="151">
        <v>0</v>
      </c>
      <c r="EN150" s="326">
        <v>0</v>
      </c>
      <c r="EO150" s="325">
        <f t="shared" si="402"/>
        <v>0</v>
      </c>
      <c r="EP150" s="151">
        <f t="shared" ref="EP150:FU150" si="499">IFERROR(IF(EP$25-$C150&lt;0,0,VLOOKUP((ROUNDDOWN((EP$25-$C150)/365+1,0)),$C$8:$E$16,3,0))*$E146*$D$20,0)</f>
        <v>0</v>
      </c>
      <c r="EQ150" s="151">
        <f t="shared" si="499"/>
        <v>0</v>
      </c>
      <c r="ER150" s="151">
        <f t="shared" si="499"/>
        <v>0</v>
      </c>
      <c r="ES150" s="151">
        <f t="shared" si="499"/>
        <v>0</v>
      </c>
      <c r="ET150" s="151">
        <f t="shared" si="499"/>
        <v>0</v>
      </c>
      <c r="EU150" s="151">
        <f t="shared" si="499"/>
        <v>0</v>
      </c>
      <c r="EV150" s="151">
        <f t="shared" si="499"/>
        <v>0</v>
      </c>
      <c r="EW150" s="151">
        <f t="shared" si="499"/>
        <v>0</v>
      </c>
      <c r="EX150" s="151">
        <f t="shared" si="499"/>
        <v>0</v>
      </c>
      <c r="EY150" s="151">
        <f t="shared" si="499"/>
        <v>0</v>
      </c>
      <c r="EZ150" s="151">
        <f t="shared" si="499"/>
        <v>0</v>
      </c>
      <c r="FA150" s="151">
        <f t="shared" si="499"/>
        <v>0</v>
      </c>
      <c r="FB150" s="151">
        <f t="shared" si="499"/>
        <v>0</v>
      </c>
      <c r="FC150" s="151">
        <f t="shared" si="499"/>
        <v>0</v>
      </c>
      <c r="FD150" s="151">
        <f t="shared" si="499"/>
        <v>0</v>
      </c>
      <c r="FE150" s="151">
        <f t="shared" si="499"/>
        <v>0</v>
      </c>
      <c r="FF150" s="151">
        <f t="shared" si="499"/>
        <v>0</v>
      </c>
      <c r="FG150" s="151">
        <f t="shared" si="499"/>
        <v>0</v>
      </c>
      <c r="FH150" s="151">
        <f t="shared" si="499"/>
        <v>0</v>
      </c>
      <c r="FI150" s="151">
        <f t="shared" si="499"/>
        <v>0</v>
      </c>
      <c r="FJ150" s="151">
        <f t="shared" si="499"/>
        <v>0</v>
      </c>
      <c r="FK150" s="151">
        <f t="shared" si="499"/>
        <v>0</v>
      </c>
      <c r="FL150" s="151">
        <f t="shared" si="499"/>
        <v>0</v>
      </c>
      <c r="FM150" s="210">
        <f t="shared" si="499"/>
        <v>0</v>
      </c>
      <c r="FN150" s="151">
        <f t="shared" si="499"/>
        <v>0</v>
      </c>
      <c r="FO150" s="151">
        <f t="shared" si="499"/>
        <v>0</v>
      </c>
      <c r="FP150" s="151">
        <f t="shared" si="499"/>
        <v>0</v>
      </c>
      <c r="FQ150" s="151">
        <f t="shared" si="499"/>
        <v>0</v>
      </c>
      <c r="FR150" s="151">
        <f t="shared" si="499"/>
        <v>0</v>
      </c>
      <c r="FS150" s="151">
        <f t="shared" si="499"/>
        <v>0</v>
      </c>
      <c r="FT150" s="151">
        <f t="shared" si="499"/>
        <v>0</v>
      </c>
      <c r="FU150" s="151">
        <f t="shared" si="499"/>
        <v>0</v>
      </c>
      <c r="FV150" s="151">
        <f t="shared" ref="FV150:GY150" si="500">IFERROR(IF(FV$25-$C150&lt;0,0,VLOOKUP((ROUNDDOWN((FV$25-$C150)/365+1,0)),$C$8:$E$16,3,0))*$E146*$D$20,0)</f>
        <v>0</v>
      </c>
      <c r="FW150" s="151">
        <f t="shared" si="500"/>
        <v>0</v>
      </c>
      <c r="FX150" s="151">
        <f t="shared" si="500"/>
        <v>0</v>
      </c>
      <c r="FY150" s="151">
        <f t="shared" si="500"/>
        <v>0</v>
      </c>
      <c r="FZ150" s="151">
        <f t="shared" si="500"/>
        <v>0</v>
      </c>
      <c r="GA150" s="151">
        <f t="shared" si="500"/>
        <v>0</v>
      </c>
      <c r="GB150" s="151">
        <f t="shared" si="500"/>
        <v>0</v>
      </c>
      <c r="GC150" s="151">
        <f t="shared" si="500"/>
        <v>1149.2617500000001</v>
      </c>
      <c r="GD150" s="151">
        <f t="shared" si="500"/>
        <v>1149.2617500000001</v>
      </c>
      <c r="GE150" s="151">
        <f t="shared" si="500"/>
        <v>1149.2617500000001</v>
      </c>
      <c r="GF150" s="151">
        <f t="shared" si="500"/>
        <v>1149.2617500000001</v>
      </c>
      <c r="GG150" s="151">
        <f t="shared" si="500"/>
        <v>1149.2617500000001</v>
      </c>
      <c r="GH150" s="151">
        <f t="shared" si="500"/>
        <v>1149.2617500000001</v>
      </c>
      <c r="GI150" s="151">
        <f t="shared" si="500"/>
        <v>1149.2617500000001</v>
      </c>
      <c r="GJ150" s="151">
        <f t="shared" si="500"/>
        <v>1149.2617500000001</v>
      </c>
      <c r="GK150" s="151">
        <f t="shared" si="500"/>
        <v>1149.2617500000001</v>
      </c>
      <c r="GL150" s="307">
        <f t="shared" si="500"/>
        <v>1149.2617500000001</v>
      </c>
      <c r="GM150" s="151">
        <f t="shared" si="500"/>
        <v>1149.2617500000001</v>
      </c>
      <c r="GN150" s="151">
        <f t="shared" si="500"/>
        <v>1149.2617500000001</v>
      </c>
      <c r="GO150" s="151">
        <f t="shared" si="500"/>
        <v>1217.81205</v>
      </c>
      <c r="GP150" s="151">
        <f t="shared" si="500"/>
        <v>1217.81205</v>
      </c>
      <c r="GQ150" s="151">
        <f t="shared" si="500"/>
        <v>1217.81205</v>
      </c>
      <c r="GR150" s="151">
        <f t="shared" si="500"/>
        <v>1217.81205</v>
      </c>
      <c r="GS150" s="151">
        <f t="shared" si="500"/>
        <v>1217.81205</v>
      </c>
      <c r="GT150" s="151">
        <f t="shared" si="500"/>
        <v>1217.81205</v>
      </c>
      <c r="GU150" s="151">
        <f t="shared" si="500"/>
        <v>1217.81205</v>
      </c>
      <c r="GV150" s="151">
        <f t="shared" si="500"/>
        <v>1217.81205</v>
      </c>
      <c r="GW150" s="151">
        <f t="shared" si="500"/>
        <v>1217.81205</v>
      </c>
      <c r="GX150" s="151">
        <f t="shared" si="500"/>
        <v>1217.81205</v>
      </c>
      <c r="GY150" s="151">
        <f t="shared" si="500"/>
        <v>1217.81205</v>
      </c>
    </row>
    <row r="151" spans="3:207" x14ac:dyDescent="0.25">
      <c r="C151" s="144">
        <v>44682</v>
      </c>
      <c r="D151" s="203">
        <f t="shared" si="342"/>
        <v>44712</v>
      </c>
      <c r="E151" s="213">
        <f>VLOOKUP(C151,'Sale_Actual&amp;forcast'!$B$4:$D$150,3,0)</f>
        <v>1250</v>
      </c>
      <c r="F151" s="208">
        <v>0</v>
      </c>
      <c r="G151" s="208">
        <v>0</v>
      </c>
      <c r="H151" s="208">
        <v>0</v>
      </c>
      <c r="I151" s="208">
        <v>0</v>
      </c>
      <c r="J151" s="208">
        <v>0</v>
      </c>
      <c r="K151" s="208">
        <v>0</v>
      </c>
      <c r="L151" s="208">
        <v>0</v>
      </c>
      <c r="M151" s="208">
        <v>0</v>
      </c>
      <c r="N151" s="208">
        <v>0</v>
      </c>
      <c r="O151" s="208">
        <v>0</v>
      </c>
      <c r="P151" s="208">
        <v>0</v>
      </c>
      <c r="Q151" s="208">
        <v>0</v>
      </c>
      <c r="R151" s="208">
        <v>0</v>
      </c>
      <c r="S151" s="208">
        <v>0</v>
      </c>
      <c r="T151" s="208">
        <v>0</v>
      </c>
      <c r="U151" s="208">
        <v>0</v>
      </c>
      <c r="V151" s="208">
        <v>0</v>
      </c>
      <c r="W151" s="208">
        <v>0</v>
      </c>
      <c r="X151" s="208">
        <v>0</v>
      </c>
      <c r="Y151" s="208">
        <v>0</v>
      </c>
      <c r="Z151" s="208">
        <v>0</v>
      </c>
      <c r="AA151" s="208">
        <v>0</v>
      </c>
      <c r="AB151" s="208">
        <v>0</v>
      </c>
      <c r="AC151" s="208">
        <v>0</v>
      </c>
      <c r="AD151" s="208">
        <v>0</v>
      </c>
      <c r="AE151" s="208">
        <v>0</v>
      </c>
      <c r="AF151" s="208">
        <v>0</v>
      </c>
      <c r="AG151" s="208">
        <v>0</v>
      </c>
      <c r="AH151" s="208">
        <v>0</v>
      </c>
      <c r="AI151" s="208">
        <v>0</v>
      </c>
      <c r="AJ151" s="208">
        <v>0</v>
      </c>
      <c r="AK151" s="208">
        <v>0</v>
      </c>
      <c r="AL151" s="208">
        <v>0</v>
      </c>
      <c r="AM151" s="208">
        <v>0</v>
      </c>
      <c r="AN151" s="208">
        <v>0</v>
      </c>
      <c r="AO151" s="214">
        <v>0</v>
      </c>
      <c r="AP151" s="208">
        <v>0</v>
      </c>
      <c r="AQ151" s="232">
        <f t="shared" si="399"/>
        <v>0</v>
      </c>
      <c r="AR151" s="232">
        <f t="shared" ref="AR151:BW151" si="501">IFERROR(IF(AR$25-$C151&lt;0,0,VLOOKUP((ROUNDDOWN((AR$25-$C151)/365+1,0)),$C$8:$E$16,3,0))*$E147*$D$3,0)</f>
        <v>0</v>
      </c>
      <c r="AS151" s="232">
        <f t="shared" si="501"/>
        <v>0</v>
      </c>
      <c r="AT151" s="232">
        <f t="shared" si="501"/>
        <v>0</v>
      </c>
      <c r="AU151" s="232">
        <f t="shared" si="501"/>
        <v>0</v>
      </c>
      <c r="AV151" s="232">
        <f t="shared" si="501"/>
        <v>0</v>
      </c>
      <c r="AW151" s="232">
        <f t="shared" si="501"/>
        <v>0</v>
      </c>
      <c r="AX151" s="232">
        <f t="shared" si="501"/>
        <v>0</v>
      </c>
      <c r="AY151" s="232">
        <f t="shared" si="501"/>
        <v>0</v>
      </c>
      <c r="AZ151" s="232">
        <f t="shared" si="501"/>
        <v>0</v>
      </c>
      <c r="BA151" s="232">
        <f t="shared" si="501"/>
        <v>0</v>
      </c>
      <c r="BB151" s="232">
        <f t="shared" si="501"/>
        <v>0</v>
      </c>
      <c r="BC151" s="232">
        <f t="shared" si="501"/>
        <v>0</v>
      </c>
      <c r="BD151" s="232">
        <f t="shared" si="501"/>
        <v>0</v>
      </c>
      <c r="BE151" s="232">
        <f t="shared" si="501"/>
        <v>0</v>
      </c>
      <c r="BF151" s="232">
        <f t="shared" si="501"/>
        <v>0</v>
      </c>
      <c r="BG151" s="232">
        <f t="shared" si="501"/>
        <v>0</v>
      </c>
      <c r="BH151" s="232">
        <f t="shared" si="501"/>
        <v>0</v>
      </c>
      <c r="BI151" s="232">
        <f t="shared" si="501"/>
        <v>0</v>
      </c>
      <c r="BJ151" s="232">
        <f t="shared" si="501"/>
        <v>0</v>
      </c>
      <c r="BK151" s="232">
        <f t="shared" si="501"/>
        <v>0</v>
      </c>
      <c r="BL151" s="232">
        <f t="shared" si="501"/>
        <v>0</v>
      </c>
      <c r="BM151" s="232">
        <f t="shared" si="501"/>
        <v>0</v>
      </c>
      <c r="BN151" s="232">
        <f t="shared" si="501"/>
        <v>0</v>
      </c>
      <c r="BO151" s="269">
        <f t="shared" si="314"/>
        <v>0</v>
      </c>
      <c r="BP151" s="232">
        <f t="shared" si="501"/>
        <v>0</v>
      </c>
      <c r="BQ151" s="232">
        <f t="shared" si="501"/>
        <v>0</v>
      </c>
      <c r="BR151" s="232">
        <f t="shared" si="501"/>
        <v>0</v>
      </c>
      <c r="BS151" s="232">
        <f t="shared" si="501"/>
        <v>0</v>
      </c>
      <c r="BT151" s="232">
        <f t="shared" si="501"/>
        <v>0</v>
      </c>
      <c r="BU151" s="232">
        <f t="shared" si="501"/>
        <v>0</v>
      </c>
      <c r="BV151" s="232">
        <f t="shared" si="501"/>
        <v>0</v>
      </c>
      <c r="BW151" s="232">
        <f t="shared" si="501"/>
        <v>0</v>
      </c>
      <c r="BX151" s="232">
        <f t="shared" ref="BX151:DA151" si="502">IFERROR(IF(BX$25-$C151&lt;0,0,VLOOKUP((ROUNDDOWN((BX$25-$C151)/365+1,0)),$C$8:$E$16,3,0))*$E147*$D$3,0)</f>
        <v>0</v>
      </c>
      <c r="BY151" s="232">
        <f t="shared" si="502"/>
        <v>0</v>
      </c>
      <c r="BZ151" s="232">
        <f t="shared" si="502"/>
        <v>0</v>
      </c>
      <c r="CA151" s="232">
        <f t="shared" si="502"/>
        <v>0</v>
      </c>
      <c r="CB151" s="232">
        <f t="shared" si="502"/>
        <v>0</v>
      </c>
      <c r="CC151" s="232">
        <f t="shared" si="502"/>
        <v>0</v>
      </c>
      <c r="CD151" s="232">
        <f t="shared" si="502"/>
        <v>0</v>
      </c>
      <c r="CE151" s="232">
        <f t="shared" si="502"/>
        <v>0</v>
      </c>
      <c r="CF151" s="232">
        <f t="shared" si="502"/>
        <v>30.145169171165474</v>
      </c>
      <c r="CG151" s="232">
        <f t="shared" si="502"/>
        <v>30.145169171165474</v>
      </c>
      <c r="CH151" s="232">
        <f t="shared" si="502"/>
        <v>30.145169171165474</v>
      </c>
      <c r="CI151" s="232">
        <f t="shared" si="502"/>
        <v>30.145169171165474</v>
      </c>
      <c r="CJ151" s="232">
        <f t="shared" si="502"/>
        <v>30.145169171165474</v>
      </c>
      <c r="CK151" s="232">
        <f t="shared" si="502"/>
        <v>30.145169171165474</v>
      </c>
      <c r="CL151" s="232">
        <f t="shared" si="502"/>
        <v>30.145169171165474</v>
      </c>
      <c r="CM151" s="232">
        <f t="shared" si="502"/>
        <v>30.145169171165474</v>
      </c>
      <c r="CN151" s="232">
        <f t="shared" si="502"/>
        <v>30.145169171165474</v>
      </c>
      <c r="CO151" s="232">
        <f t="shared" si="502"/>
        <v>30.145169171165474</v>
      </c>
      <c r="CP151" s="232">
        <f t="shared" si="502"/>
        <v>30.145169171165474</v>
      </c>
      <c r="CQ151" s="232">
        <f t="shared" si="502"/>
        <v>30.145169171165474</v>
      </c>
      <c r="CR151" s="232">
        <f t="shared" si="502"/>
        <v>31.943245536479246</v>
      </c>
      <c r="CS151" s="232">
        <f t="shared" si="502"/>
        <v>31.943245536479246</v>
      </c>
      <c r="CT151" s="232">
        <f t="shared" si="502"/>
        <v>31.943245536479246</v>
      </c>
      <c r="CU151" s="232">
        <f t="shared" si="502"/>
        <v>31.943245536479246</v>
      </c>
      <c r="CV151" s="232">
        <f t="shared" si="502"/>
        <v>31.943245536479246</v>
      </c>
      <c r="CW151" s="232">
        <f t="shared" si="502"/>
        <v>31.943245536479246</v>
      </c>
      <c r="CX151" s="232">
        <f t="shared" si="502"/>
        <v>31.943245536479246</v>
      </c>
      <c r="CY151" s="232">
        <f t="shared" si="502"/>
        <v>31.943245536479246</v>
      </c>
      <c r="CZ151" s="232">
        <f t="shared" si="502"/>
        <v>31.943245536479246</v>
      </c>
      <c r="DA151" s="232">
        <f t="shared" si="502"/>
        <v>31.943245536479246</v>
      </c>
      <c r="DD151" s="325">
        <v>0</v>
      </c>
      <c r="DE151" s="151">
        <v>0</v>
      </c>
      <c r="DF151" s="151">
        <v>0</v>
      </c>
      <c r="DG151" s="151">
        <v>0</v>
      </c>
      <c r="DH151" s="151">
        <v>0</v>
      </c>
      <c r="DI151" s="151">
        <v>0</v>
      </c>
      <c r="DJ151" s="151">
        <v>0</v>
      </c>
      <c r="DK151" s="151">
        <v>0</v>
      </c>
      <c r="DL151" s="151">
        <v>0</v>
      </c>
      <c r="DM151" s="151">
        <v>0</v>
      </c>
      <c r="DN151" s="151">
        <v>0</v>
      </c>
      <c r="DO151" s="151">
        <v>0</v>
      </c>
      <c r="DP151" s="151">
        <v>0</v>
      </c>
      <c r="DQ151" s="151">
        <v>0</v>
      </c>
      <c r="DR151" s="151">
        <v>0</v>
      </c>
      <c r="DS151" s="151">
        <v>0</v>
      </c>
      <c r="DT151" s="151">
        <v>0</v>
      </c>
      <c r="DU151" s="151">
        <v>0</v>
      </c>
      <c r="DV151" s="151">
        <v>0</v>
      </c>
      <c r="DW151" s="151">
        <v>0</v>
      </c>
      <c r="DX151" s="151">
        <v>0</v>
      </c>
      <c r="DY151" s="151">
        <v>0</v>
      </c>
      <c r="DZ151" s="151">
        <v>0</v>
      </c>
      <c r="EA151" s="151">
        <v>0</v>
      </c>
      <c r="EB151" s="151">
        <v>0</v>
      </c>
      <c r="EC151" s="151">
        <v>0</v>
      </c>
      <c r="ED151" s="151">
        <v>0</v>
      </c>
      <c r="EE151" s="151">
        <v>0</v>
      </c>
      <c r="EF151" s="151">
        <v>0</v>
      </c>
      <c r="EG151" s="151">
        <v>0</v>
      </c>
      <c r="EH151" s="151">
        <v>0</v>
      </c>
      <c r="EI151" s="151">
        <v>0</v>
      </c>
      <c r="EJ151" s="151">
        <v>0</v>
      </c>
      <c r="EK151" s="151">
        <v>0</v>
      </c>
      <c r="EL151" s="151">
        <v>0</v>
      </c>
      <c r="EM151" s="151">
        <v>0</v>
      </c>
      <c r="EN151" s="326">
        <v>0</v>
      </c>
      <c r="EO151" s="325">
        <f t="shared" si="402"/>
        <v>0</v>
      </c>
      <c r="EP151" s="151">
        <f t="shared" ref="EP151:FU151" si="503">IFERROR(IF(EP$25-$C151&lt;0,0,VLOOKUP((ROUNDDOWN((EP$25-$C151)/365+1,0)),$C$8:$E$16,3,0))*$E147*$D$20,0)</f>
        <v>0</v>
      </c>
      <c r="EQ151" s="151">
        <f t="shared" si="503"/>
        <v>0</v>
      </c>
      <c r="ER151" s="151">
        <f t="shared" si="503"/>
        <v>0</v>
      </c>
      <c r="ES151" s="151">
        <f t="shared" si="503"/>
        <v>0</v>
      </c>
      <c r="ET151" s="151">
        <f t="shared" si="503"/>
        <v>0</v>
      </c>
      <c r="EU151" s="151">
        <f t="shared" si="503"/>
        <v>0</v>
      </c>
      <c r="EV151" s="151">
        <f t="shared" si="503"/>
        <v>0</v>
      </c>
      <c r="EW151" s="151">
        <f t="shared" si="503"/>
        <v>0</v>
      </c>
      <c r="EX151" s="151">
        <f t="shared" si="503"/>
        <v>0</v>
      </c>
      <c r="EY151" s="151">
        <f t="shared" si="503"/>
        <v>0</v>
      </c>
      <c r="EZ151" s="151">
        <f t="shared" si="503"/>
        <v>0</v>
      </c>
      <c r="FA151" s="151">
        <f t="shared" si="503"/>
        <v>0</v>
      </c>
      <c r="FB151" s="151">
        <f t="shared" si="503"/>
        <v>0</v>
      </c>
      <c r="FC151" s="151">
        <f t="shared" si="503"/>
        <v>0</v>
      </c>
      <c r="FD151" s="151">
        <f t="shared" si="503"/>
        <v>0</v>
      </c>
      <c r="FE151" s="151">
        <f t="shared" si="503"/>
        <v>0</v>
      </c>
      <c r="FF151" s="151">
        <f t="shared" si="503"/>
        <v>0</v>
      </c>
      <c r="FG151" s="151">
        <f t="shared" si="503"/>
        <v>0</v>
      </c>
      <c r="FH151" s="151">
        <f t="shared" si="503"/>
        <v>0</v>
      </c>
      <c r="FI151" s="151">
        <f t="shared" si="503"/>
        <v>0</v>
      </c>
      <c r="FJ151" s="151">
        <f t="shared" si="503"/>
        <v>0</v>
      </c>
      <c r="FK151" s="151">
        <f t="shared" si="503"/>
        <v>0</v>
      </c>
      <c r="FL151" s="151">
        <f t="shared" si="503"/>
        <v>0</v>
      </c>
      <c r="FM151" s="210">
        <f t="shared" si="503"/>
        <v>0</v>
      </c>
      <c r="FN151" s="151">
        <f t="shared" si="503"/>
        <v>0</v>
      </c>
      <c r="FO151" s="151">
        <f t="shared" si="503"/>
        <v>0</v>
      </c>
      <c r="FP151" s="151">
        <f t="shared" si="503"/>
        <v>0</v>
      </c>
      <c r="FQ151" s="151">
        <f t="shared" si="503"/>
        <v>0</v>
      </c>
      <c r="FR151" s="151">
        <f t="shared" si="503"/>
        <v>0</v>
      </c>
      <c r="FS151" s="151">
        <f t="shared" si="503"/>
        <v>0</v>
      </c>
      <c r="FT151" s="151">
        <f t="shared" si="503"/>
        <v>0</v>
      </c>
      <c r="FU151" s="151">
        <f t="shared" si="503"/>
        <v>0</v>
      </c>
      <c r="FV151" s="151">
        <f t="shared" ref="FV151:GY151" si="504">IFERROR(IF(FV$25-$C151&lt;0,0,VLOOKUP((ROUNDDOWN((FV$25-$C151)/365+1,0)),$C$8:$E$16,3,0))*$E147*$D$20,0)</f>
        <v>0</v>
      </c>
      <c r="FW151" s="151">
        <f t="shared" si="504"/>
        <v>0</v>
      </c>
      <c r="FX151" s="151">
        <f t="shared" si="504"/>
        <v>0</v>
      </c>
      <c r="FY151" s="151">
        <f t="shared" si="504"/>
        <v>0</v>
      </c>
      <c r="FZ151" s="151">
        <f t="shared" si="504"/>
        <v>0</v>
      </c>
      <c r="GA151" s="151">
        <f t="shared" si="504"/>
        <v>0</v>
      </c>
      <c r="GB151" s="151">
        <f t="shared" si="504"/>
        <v>0</v>
      </c>
      <c r="GC151" s="151">
        <f t="shared" si="504"/>
        <v>0</v>
      </c>
      <c r="GD151" s="151">
        <f t="shared" si="504"/>
        <v>1149.2617500000001</v>
      </c>
      <c r="GE151" s="151">
        <f t="shared" si="504"/>
        <v>1149.2617500000001</v>
      </c>
      <c r="GF151" s="151">
        <f t="shared" si="504"/>
        <v>1149.2617500000001</v>
      </c>
      <c r="GG151" s="151">
        <f t="shared" si="504"/>
        <v>1149.2617500000001</v>
      </c>
      <c r="GH151" s="151">
        <f t="shared" si="504"/>
        <v>1149.2617500000001</v>
      </c>
      <c r="GI151" s="151">
        <f t="shared" si="504"/>
        <v>1149.2617500000001</v>
      </c>
      <c r="GJ151" s="151">
        <f t="shared" si="504"/>
        <v>1149.2617500000001</v>
      </c>
      <c r="GK151" s="151">
        <f t="shared" si="504"/>
        <v>1149.2617500000001</v>
      </c>
      <c r="GL151" s="307">
        <f t="shared" si="504"/>
        <v>1149.2617500000001</v>
      </c>
      <c r="GM151" s="151">
        <f t="shared" si="504"/>
        <v>1149.2617500000001</v>
      </c>
      <c r="GN151" s="151">
        <f t="shared" si="504"/>
        <v>1149.2617500000001</v>
      </c>
      <c r="GO151" s="151">
        <f t="shared" si="504"/>
        <v>1149.2617500000001</v>
      </c>
      <c r="GP151" s="151">
        <f t="shared" si="504"/>
        <v>1217.81205</v>
      </c>
      <c r="GQ151" s="151">
        <f t="shared" si="504"/>
        <v>1217.81205</v>
      </c>
      <c r="GR151" s="151">
        <f t="shared" si="504"/>
        <v>1217.81205</v>
      </c>
      <c r="GS151" s="151">
        <f t="shared" si="504"/>
        <v>1217.81205</v>
      </c>
      <c r="GT151" s="151">
        <f t="shared" si="504"/>
        <v>1217.81205</v>
      </c>
      <c r="GU151" s="151">
        <f t="shared" si="504"/>
        <v>1217.81205</v>
      </c>
      <c r="GV151" s="151">
        <f t="shared" si="504"/>
        <v>1217.81205</v>
      </c>
      <c r="GW151" s="151">
        <f t="shared" si="504"/>
        <v>1217.81205</v>
      </c>
      <c r="GX151" s="151">
        <f t="shared" si="504"/>
        <v>1217.81205</v>
      </c>
      <c r="GY151" s="151">
        <f t="shared" si="504"/>
        <v>1217.81205</v>
      </c>
    </row>
    <row r="152" spans="3:207" x14ac:dyDescent="0.25">
      <c r="C152" s="144">
        <v>44713</v>
      </c>
      <c r="D152" s="203">
        <f t="shared" si="342"/>
        <v>44742</v>
      </c>
      <c r="E152" s="213">
        <f>VLOOKUP(C152,'Sale_Actual&amp;forcast'!$B$4:$D$150,3,0)</f>
        <v>1250</v>
      </c>
      <c r="F152" s="208">
        <v>0</v>
      </c>
      <c r="G152" s="208">
        <v>0</v>
      </c>
      <c r="H152" s="208">
        <v>0</v>
      </c>
      <c r="I152" s="208">
        <v>0</v>
      </c>
      <c r="J152" s="208">
        <v>0</v>
      </c>
      <c r="K152" s="208">
        <v>0</v>
      </c>
      <c r="L152" s="208">
        <v>0</v>
      </c>
      <c r="M152" s="208">
        <v>0</v>
      </c>
      <c r="N152" s="208">
        <v>0</v>
      </c>
      <c r="O152" s="208">
        <v>0</v>
      </c>
      <c r="P152" s="208">
        <v>0</v>
      </c>
      <c r="Q152" s="208">
        <v>0</v>
      </c>
      <c r="R152" s="208">
        <v>0</v>
      </c>
      <c r="S152" s="208">
        <v>0</v>
      </c>
      <c r="T152" s="208">
        <v>0</v>
      </c>
      <c r="U152" s="208">
        <v>0</v>
      </c>
      <c r="V152" s="208">
        <v>0</v>
      </c>
      <c r="W152" s="208">
        <v>0</v>
      </c>
      <c r="X152" s="208">
        <v>0</v>
      </c>
      <c r="Y152" s="208">
        <v>0</v>
      </c>
      <c r="Z152" s="208">
        <v>0</v>
      </c>
      <c r="AA152" s="208">
        <v>0</v>
      </c>
      <c r="AB152" s="208">
        <v>0</v>
      </c>
      <c r="AC152" s="208">
        <v>0</v>
      </c>
      <c r="AD152" s="208">
        <v>0</v>
      </c>
      <c r="AE152" s="208">
        <v>0</v>
      </c>
      <c r="AF152" s="208">
        <v>0</v>
      </c>
      <c r="AG152" s="208">
        <v>0</v>
      </c>
      <c r="AH152" s="208">
        <v>0</v>
      </c>
      <c r="AI152" s="208">
        <v>0</v>
      </c>
      <c r="AJ152" s="208">
        <v>0</v>
      </c>
      <c r="AK152" s="208">
        <v>0</v>
      </c>
      <c r="AL152" s="208">
        <v>0</v>
      </c>
      <c r="AM152" s="208">
        <v>0</v>
      </c>
      <c r="AN152" s="208">
        <v>0</v>
      </c>
      <c r="AO152" s="214">
        <v>0</v>
      </c>
      <c r="AP152" s="208">
        <v>0</v>
      </c>
      <c r="AQ152" s="232">
        <f t="shared" si="399"/>
        <v>0</v>
      </c>
      <c r="AR152" s="232">
        <f t="shared" ref="AR152:BW152" si="505">IFERROR(IF(AR$25-$C152&lt;0,0,VLOOKUP((ROUNDDOWN((AR$25-$C152)/365+1,0)),$C$8:$E$16,3,0))*$E148*$D$3,0)</f>
        <v>0</v>
      </c>
      <c r="AS152" s="232">
        <f t="shared" si="505"/>
        <v>0</v>
      </c>
      <c r="AT152" s="232">
        <f t="shared" si="505"/>
        <v>0</v>
      </c>
      <c r="AU152" s="232">
        <f t="shared" si="505"/>
        <v>0</v>
      </c>
      <c r="AV152" s="232">
        <f t="shared" si="505"/>
        <v>0</v>
      </c>
      <c r="AW152" s="232">
        <f t="shared" si="505"/>
        <v>0</v>
      </c>
      <c r="AX152" s="232">
        <f t="shared" si="505"/>
        <v>0</v>
      </c>
      <c r="AY152" s="232">
        <f t="shared" si="505"/>
        <v>0</v>
      </c>
      <c r="AZ152" s="232">
        <f t="shared" si="505"/>
        <v>0</v>
      </c>
      <c r="BA152" s="232">
        <f t="shared" si="505"/>
        <v>0</v>
      </c>
      <c r="BB152" s="232">
        <f t="shared" si="505"/>
        <v>0</v>
      </c>
      <c r="BC152" s="232">
        <f t="shared" si="505"/>
        <v>0</v>
      </c>
      <c r="BD152" s="232">
        <f t="shared" si="505"/>
        <v>0</v>
      </c>
      <c r="BE152" s="232">
        <f t="shared" si="505"/>
        <v>0</v>
      </c>
      <c r="BF152" s="232">
        <f t="shared" si="505"/>
        <v>0</v>
      </c>
      <c r="BG152" s="232">
        <f t="shared" si="505"/>
        <v>0</v>
      </c>
      <c r="BH152" s="232">
        <f t="shared" si="505"/>
        <v>0</v>
      </c>
      <c r="BI152" s="232">
        <f t="shared" si="505"/>
        <v>0</v>
      </c>
      <c r="BJ152" s="232">
        <f t="shared" si="505"/>
        <v>0</v>
      </c>
      <c r="BK152" s="232">
        <f t="shared" si="505"/>
        <v>0</v>
      </c>
      <c r="BL152" s="232">
        <f t="shared" si="505"/>
        <v>0</v>
      </c>
      <c r="BM152" s="232">
        <f t="shared" si="505"/>
        <v>0</v>
      </c>
      <c r="BN152" s="232">
        <f t="shared" si="505"/>
        <v>0</v>
      </c>
      <c r="BO152" s="269">
        <f t="shared" si="314"/>
        <v>0</v>
      </c>
      <c r="BP152" s="232">
        <f t="shared" si="505"/>
        <v>0</v>
      </c>
      <c r="BQ152" s="232">
        <f t="shared" si="505"/>
        <v>0</v>
      </c>
      <c r="BR152" s="232">
        <f t="shared" si="505"/>
        <v>0</v>
      </c>
      <c r="BS152" s="232">
        <f t="shared" si="505"/>
        <v>0</v>
      </c>
      <c r="BT152" s="232">
        <f t="shared" si="505"/>
        <v>0</v>
      </c>
      <c r="BU152" s="232">
        <f t="shared" si="505"/>
        <v>0</v>
      </c>
      <c r="BV152" s="232">
        <f t="shared" si="505"/>
        <v>0</v>
      </c>
      <c r="BW152" s="232">
        <f t="shared" si="505"/>
        <v>0</v>
      </c>
      <c r="BX152" s="232">
        <f t="shared" ref="BX152:DA152" si="506">IFERROR(IF(BX$25-$C152&lt;0,0,VLOOKUP((ROUNDDOWN((BX$25-$C152)/365+1,0)),$C$8:$E$16,3,0))*$E148*$D$3,0)</f>
        <v>0</v>
      </c>
      <c r="BY152" s="232">
        <f t="shared" si="506"/>
        <v>0</v>
      </c>
      <c r="BZ152" s="232">
        <f t="shared" si="506"/>
        <v>0</v>
      </c>
      <c r="CA152" s="232">
        <f t="shared" si="506"/>
        <v>0</v>
      </c>
      <c r="CB152" s="232">
        <f t="shared" si="506"/>
        <v>0</v>
      </c>
      <c r="CC152" s="232">
        <f t="shared" si="506"/>
        <v>0</v>
      </c>
      <c r="CD152" s="232">
        <f t="shared" si="506"/>
        <v>0</v>
      </c>
      <c r="CE152" s="232">
        <f t="shared" si="506"/>
        <v>0</v>
      </c>
      <c r="CF152" s="232">
        <f t="shared" si="506"/>
        <v>0</v>
      </c>
      <c r="CG152" s="232">
        <f t="shared" si="506"/>
        <v>30.145169171165474</v>
      </c>
      <c r="CH152" s="232">
        <f t="shared" si="506"/>
        <v>30.145169171165474</v>
      </c>
      <c r="CI152" s="232">
        <f t="shared" si="506"/>
        <v>30.145169171165474</v>
      </c>
      <c r="CJ152" s="232">
        <f t="shared" si="506"/>
        <v>30.145169171165474</v>
      </c>
      <c r="CK152" s="232">
        <f t="shared" si="506"/>
        <v>30.145169171165474</v>
      </c>
      <c r="CL152" s="232">
        <f t="shared" si="506"/>
        <v>30.145169171165474</v>
      </c>
      <c r="CM152" s="232">
        <f t="shared" si="506"/>
        <v>30.145169171165474</v>
      </c>
      <c r="CN152" s="232">
        <f t="shared" si="506"/>
        <v>30.145169171165474</v>
      </c>
      <c r="CO152" s="232">
        <f t="shared" si="506"/>
        <v>30.145169171165474</v>
      </c>
      <c r="CP152" s="232">
        <f t="shared" si="506"/>
        <v>30.145169171165474</v>
      </c>
      <c r="CQ152" s="232">
        <f t="shared" si="506"/>
        <v>30.145169171165474</v>
      </c>
      <c r="CR152" s="232">
        <f t="shared" si="506"/>
        <v>30.145169171165474</v>
      </c>
      <c r="CS152" s="232">
        <f t="shared" si="506"/>
        <v>31.943245536479246</v>
      </c>
      <c r="CT152" s="232">
        <f t="shared" si="506"/>
        <v>31.943245536479246</v>
      </c>
      <c r="CU152" s="232">
        <f t="shared" si="506"/>
        <v>31.943245536479246</v>
      </c>
      <c r="CV152" s="232">
        <f t="shared" si="506"/>
        <v>31.943245536479246</v>
      </c>
      <c r="CW152" s="232">
        <f t="shared" si="506"/>
        <v>31.943245536479246</v>
      </c>
      <c r="CX152" s="232">
        <f t="shared" si="506"/>
        <v>31.943245536479246</v>
      </c>
      <c r="CY152" s="232">
        <f t="shared" si="506"/>
        <v>31.943245536479246</v>
      </c>
      <c r="CZ152" s="232">
        <f t="shared" si="506"/>
        <v>31.943245536479246</v>
      </c>
      <c r="DA152" s="232">
        <f t="shared" si="506"/>
        <v>31.943245536479246</v>
      </c>
      <c r="DD152" s="325">
        <v>0</v>
      </c>
      <c r="DE152" s="151">
        <v>0</v>
      </c>
      <c r="DF152" s="151">
        <v>0</v>
      </c>
      <c r="DG152" s="151">
        <v>0</v>
      </c>
      <c r="DH152" s="151">
        <v>0</v>
      </c>
      <c r="DI152" s="151">
        <v>0</v>
      </c>
      <c r="DJ152" s="151">
        <v>0</v>
      </c>
      <c r="DK152" s="151">
        <v>0</v>
      </c>
      <c r="DL152" s="151">
        <v>0</v>
      </c>
      <c r="DM152" s="151">
        <v>0</v>
      </c>
      <c r="DN152" s="151">
        <v>0</v>
      </c>
      <c r="DO152" s="151">
        <v>0</v>
      </c>
      <c r="DP152" s="151">
        <v>0</v>
      </c>
      <c r="DQ152" s="151">
        <v>0</v>
      </c>
      <c r="DR152" s="151">
        <v>0</v>
      </c>
      <c r="DS152" s="151">
        <v>0</v>
      </c>
      <c r="DT152" s="151">
        <v>0</v>
      </c>
      <c r="DU152" s="151">
        <v>0</v>
      </c>
      <c r="DV152" s="151">
        <v>0</v>
      </c>
      <c r="DW152" s="151">
        <v>0</v>
      </c>
      <c r="DX152" s="151">
        <v>0</v>
      </c>
      <c r="DY152" s="151">
        <v>0</v>
      </c>
      <c r="DZ152" s="151">
        <v>0</v>
      </c>
      <c r="EA152" s="151">
        <v>0</v>
      </c>
      <c r="EB152" s="151">
        <v>0</v>
      </c>
      <c r="EC152" s="151">
        <v>0</v>
      </c>
      <c r="ED152" s="151">
        <v>0</v>
      </c>
      <c r="EE152" s="151">
        <v>0</v>
      </c>
      <c r="EF152" s="151">
        <v>0</v>
      </c>
      <c r="EG152" s="151">
        <v>0</v>
      </c>
      <c r="EH152" s="151">
        <v>0</v>
      </c>
      <c r="EI152" s="151">
        <v>0</v>
      </c>
      <c r="EJ152" s="151">
        <v>0</v>
      </c>
      <c r="EK152" s="151">
        <v>0</v>
      </c>
      <c r="EL152" s="151">
        <v>0</v>
      </c>
      <c r="EM152" s="151">
        <v>0</v>
      </c>
      <c r="EN152" s="326">
        <v>0</v>
      </c>
      <c r="EO152" s="325">
        <f t="shared" si="402"/>
        <v>0</v>
      </c>
      <c r="EP152" s="151">
        <f t="shared" ref="EP152:FU152" si="507">IFERROR(IF(EP$25-$C152&lt;0,0,VLOOKUP((ROUNDDOWN((EP$25-$C152)/365+1,0)),$C$8:$E$16,3,0))*$E148*$D$20,0)</f>
        <v>0</v>
      </c>
      <c r="EQ152" s="151">
        <f t="shared" si="507"/>
        <v>0</v>
      </c>
      <c r="ER152" s="151">
        <f t="shared" si="507"/>
        <v>0</v>
      </c>
      <c r="ES152" s="151">
        <f t="shared" si="507"/>
        <v>0</v>
      </c>
      <c r="ET152" s="151">
        <f t="shared" si="507"/>
        <v>0</v>
      </c>
      <c r="EU152" s="151">
        <f t="shared" si="507"/>
        <v>0</v>
      </c>
      <c r="EV152" s="151">
        <f t="shared" si="507"/>
        <v>0</v>
      </c>
      <c r="EW152" s="151">
        <f t="shared" si="507"/>
        <v>0</v>
      </c>
      <c r="EX152" s="151">
        <f t="shared" si="507"/>
        <v>0</v>
      </c>
      <c r="EY152" s="151">
        <f t="shared" si="507"/>
        <v>0</v>
      </c>
      <c r="EZ152" s="151">
        <f t="shared" si="507"/>
        <v>0</v>
      </c>
      <c r="FA152" s="151">
        <f t="shared" si="507"/>
        <v>0</v>
      </c>
      <c r="FB152" s="151">
        <f t="shared" si="507"/>
        <v>0</v>
      </c>
      <c r="FC152" s="151">
        <f t="shared" si="507"/>
        <v>0</v>
      </c>
      <c r="FD152" s="151">
        <f t="shared" si="507"/>
        <v>0</v>
      </c>
      <c r="FE152" s="151">
        <f t="shared" si="507"/>
        <v>0</v>
      </c>
      <c r="FF152" s="151">
        <f t="shared" si="507"/>
        <v>0</v>
      </c>
      <c r="FG152" s="151">
        <f t="shared" si="507"/>
        <v>0</v>
      </c>
      <c r="FH152" s="151">
        <f t="shared" si="507"/>
        <v>0</v>
      </c>
      <c r="FI152" s="151">
        <f t="shared" si="507"/>
        <v>0</v>
      </c>
      <c r="FJ152" s="151">
        <f t="shared" si="507"/>
        <v>0</v>
      </c>
      <c r="FK152" s="151">
        <f t="shared" si="507"/>
        <v>0</v>
      </c>
      <c r="FL152" s="151">
        <f t="shared" si="507"/>
        <v>0</v>
      </c>
      <c r="FM152" s="210">
        <f t="shared" si="507"/>
        <v>0</v>
      </c>
      <c r="FN152" s="151">
        <f t="shared" si="507"/>
        <v>0</v>
      </c>
      <c r="FO152" s="151">
        <f t="shared" si="507"/>
        <v>0</v>
      </c>
      <c r="FP152" s="151">
        <f t="shared" si="507"/>
        <v>0</v>
      </c>
      <c r="FQ152" s="151">
        <f t="shared" si="507"/>
        <v>0</v>
      </c>
      <c r="FR152" s="151">
        <f t="shared" si="507"/>
        <v>0</v>
      </c>
      <c r="FS152" s="151">
        <f t="shared" si="507"/>
        <v>0</v>
      </c>
      <c r="FT152" s="151">
        <f t="shared" si="507"/>
        <v>0</v>
      </c>
      <c r="FU152" s="151">
        <f t="shared" si="507"/>
        <v>0</v>
      </c>
      <c r="FV152" s="151">
        <f t="shared" ref="FV152:GY152" si="508">IFERROR(IF(FV$25-$C152&lt;0,0,VLOOKUP((ROUNDDOWN((FV$25-$C152)/365+1,0)),$C$8:$E$16,3,0))*$E148*$D$20,0)</f>
        <v>0</v>
      </c>
      <c r="FW152" s="151">
        <f t="shared" si="508"/>
        <v>0</v>
      </c>
      <c r="FX152" s="151">
        <f t="shared" si="508"/>
        <v>0</v>
      </c>
      <c r="FY152" s="151">
        <f t="shared" si="508"/>
        <v>0</v>
      </c>
      <c r="FZ152" s="151">
        <f t="shared" si="508"/>
        <v>0</v>
      </c>
      <c r="GA152" s="151">
        <f t="shared" si="508"/>
        <v>0</v>
      </c>
      <c r="GB152" s="151">
        <f t="shared" si="508"/>
        <v>0</v>
      </c>
      <c r="GC152" s="151">
        <f t="shared" si="508"/>
        <v>0</v>
      </c>
      <c r="GD152" s="151">
        <f t="shared" si="508"/>
        <v>0</v>
      </c>
      <c r="GE152" s="151">
        <f t="shared" si="508"/>
        <v>1149.2617500000001</v>
      </c>
      <c r="GF152" s="151">
        <f t="shared" si="508"/>
        <v>1149.2617500000001</v>
      </c>
      <c r="GG152" s="151">
        <f t="shared" si="508"/>
        <v>1149.2617500000001</v>
      </c>
      <c r="GH152" s="151">
        <f t="shared" si="508"/>
        <v>1149.2617500000001</v>
      </c>
      <c r="GI152" s="151">
        <f t="shared" si="508"/>
        <v>1149.2617500000001</v>
      </c>
      <c r="GJ152" s="151">
        <f t="shared" si="508"/>
        <v>1149.2617500000001</v>
      </c>
      <c r="GK152" s="151">
        <f t="shared" si="508"/>
        <v>1149.2617500000001</v>
      </c>
      <c r="GL152" s="307">
        <f t="shared" si="508"/>
        <v>1149.2617500000001</v>
      </c>
      <c r="GM152" s="151">
        <f t="shared" si="508"/>
        <v>1149.2617500000001</v>
      </c>
      <c r="GN152" s="151">
        <f t="shared" si="508"/>
        <v>1149.2617500000001</v>
      </c>
      <c r="GO152" s="151">
        <f t="shared" si="508"/>
        <v>1149.2617500000001</v>
      </c>
      <c r="GP152" s="151">
        <f t="shared" si="508"/>
        <v>1149.2617500000001</v>
      </c>
      <c r="GQ152" s="151">
        <f t="shared" si="508"/>
        <v>1217.81205</v>
      </c>
      <c r="GR152" s="151">
        <f t="shared" si="508"/>
        <v>1217.81205</v>
      </c>
      <c r="GS152" s="151">
        <f t="shared" si="508"/>
        <v>1217.81205</v>
      </c>
      <c r="GT152" s="151">
        <f t="shared" si="508"/>
        <v>1217.81205</v>
      </c>
      <c r="GU152" s="151">
        <f t="shared" si="508"/>
        <v>1217.81205</v>
      </c>
      <c r="GV152" s="151">
        <f t="shared" si="508"/>
        <v>1217.81205</v>
      </c>
      <c r="GW152" s="151">
        <f t="shared" si="508"/>
        <v>1217.81205</v>
      </c>
      <c r="GX152" s="151">
        <f t="shared" si="508"/>
        <v>1217.81205</v>
      </c>
      <c r="GY152" s="151">
        <f t="shared" si="508"/>
        <v>1217.81205</v>
      </c>
    </row>
    <row r="153" spans="3:207" x14ac:dyDescent="0.25">
      <c r="C153" s="144">
        <v>44743</v>
      </c>
      <c r="D153" s="203">
        <f t="shared" si="342"/>
        <v>44773</v>
      </c>
      <c r="E153" s="213">
        <f>VLOOKUP(C153,'Sale_Actual&amp;forcast'!$B$4:$D$150,3,0)</f>
        <v>1250</v>
      </c>
      <c r="F153" s="208">
        <v>0</v>
      </c>
      <c r="G153" s="208">
        <v>0</v>
      </c>
      <c r="H153" s="208">
        <v>0</v>
      </c>
      <c r="I153" s="208">
        <v>0</v>
      </c>
      <c r="J153" s="208">
        <v>0</v>
      </c>
      <c r="K153" s="208">
        <v>0</v>
      </c>
      <c r="L153" s="208">
        <v>0</v>
      </c>
      <c r="M153" s="208">
        <v>0</v>
      </c>
      <c r="N153" s="208">
        <v>0</v>
      </c>
      <c r="O153" s="208">
        <v>0</v>
      </c>
      <c r="P153" s="208">
        <v>0</v>
      </c>
      <c r="Q153" s="208">
        <v>0</v>
      </c>
      <c r="R153" s="208">
        <v>0</v>
      </c>
      <c r="S153" s="208">
        <v>0</v>
      </c>
      <c r="T153" s="208">
        <v>0</v>
      </c>
      <c r="U153" s="208">
        <v>0</v>
      </c>
      <c r="V153" s="208">
        <v>0</v>
      </c>
      <c r="W153" s="208">
        <v>0</v>
      </c>
      <c r="X153" s="208">
        <v>0</v>
      </c>
      <c r="Y153" s="208">
        <v>0</v>
      </c>
      <c r="Z153" s="208">
        <v>0</v>
      </c>
      <c r="AA153" s="208">
        <v>0</v>
      </c>
      <c r="AB153" s="208">
        <v>0</v>
      </c>
      <c r="AC153" s="208">
        <v>0</v>
      </c>
      <c r="AD153" s="208">
        <v>0</v>
      </c>
      <c r="AE153" s="208">
        <v>0</v>
      </c>
      <c r="AF153" s="208">
        <v>0</v>
      </c>
      <c r="AG153" s="208">
        <v>0</v>
      </c>
      <c r="AH153" s="208">
        <v>0</v>
      </c>
      <c r="AI153" s="208">
        <v>0</v>
      </c>
      <c r="AJ153" s="208">
        <v>0</v>
      </c>
      <c r="AK153" s="208">
        <v>0</v>
      </c>
      <c r="AL153" s="208">
        <v>0</v>
      </c>
      <c r="AM153" s="208">
        <v>0</v>
      </c>
      <c r="AN153" s="208">
        <v>0</v>
      </c>
      <c r="AO153" s="214">
        <v>0</v>
      </c>
      <c r="AP153" s="208">
        <v>0</v>
      </c>
      <c r="AQ153" s="232">
        <f t="shared" si="399"/>
        <v>0</v>
      </c>
      <c r="AR153" s="232">
        <f t="shared" ref="AR153:BW153" si="509">IFERROR(IF(AR$25-$C153&lt;0,0,VLOOKUP((ROUNDDOWN((AR$25-$C153)/365+1,0)),$C$8:$E$16,3,0))*$E149*$D$3,0)</f>
        <v>0</v>
      </c>
      <c r="AS153" s="232">
        <f t="shared" si="509"/>
        <v>0</v>
      </c>
      <c r="AT153" s="232">
        <f t="shared" si="509"/>
        <v>0</v>
      </c>
      <c r="AU153" s="232">
        <f t="shared" si="509"/>
        <v>0</v>
      </c>
      <c r="AV153" s="232">
        <f t="shared" si="509"/>
        <v>0</v>
      </c>
      <c r="AW153" s="232">
        <f t="shared" si="509"/>
        <v>0</v>
      </c>
      <c r="AX153" s="232">
        <f t="shared" si="509"/>
        <v>0</v>
      </c>
      <c r="AY153" s="232">
        <f t="shared" si="509"/>
        <v>0</v>
      </c>
      <c r="AZ153" s="232">
        <f t="shared" si="509"/>
        <v>0</v>
      </c>
      <c r="BA153" s="232">
        <f t="shared" si="509"/>
        <v>0</v>
      </c>
      <c r="BB153" s="232">
        <f t="shared" si="509"/>
        <v>0</v>
      </c>
      <c r="BC153" s="232">
        <f t="shared" si="509"/>
        <v>0</v>
      </c>
      <c r="BD153" s="232">
        <f t="shared" si="509"/>
        <v>0</v>
      </c>
      <c r="BE153" s="232">
        <f t="shared" si="509"/>
        <v>0</v>
      </c>
      <c r="BF153" s="232">
        <f t="shared" si="509"/>
        <v>0</v>
      </c>
      <c r="BG153" s="232">
        <f t="shared" si="509"/>
        <v>0</v>
      </c>
      <c r="BH153" s="232">
        <f t="shared" si="509"/>
        <v>0</v>
      </c>
      <c r="BI153" s="232">
        <f t="shared" si="509"/>
        <v>0</v>
      </c>
      <c r="BJ153" s="232">
        <f t="shared" si="509"/>
        <v>0</v>
      </c>
      <c r="BK153" s="232">
        <f t="shared" si="509"/>
        <v>0</v>
      </c>
      <c r="BL153" s="232">
        <f t="shared" si="509"/>
        <v>0</v>
      </c>
      <c r="BM153" s="232">
        <f t="shared" si="509"/>
        <v>0</v>
      </c>
      <c r="BN153" s="232">
        <f t="shared" si="509"/>
        <v>0</v>
      </c>
      <c r="BO153" s="269">
        <f t="shared" si="314"/>
        <v>0</v>
      </c>
      <c r="BP153" s="232">
        <f t="shared" si="509"/>
        <v>0</v>
      </c>
      <c r="BQ153" s="232">
        <f t="shared" si="509"/>
        <v>0</v>
      </c>
      <c r="BR153" s="232">
        <f t="shared" si="509"/>
        <v>0</v>
      </c>
      <c r="BS153" s="232">
        <f t="shared" si="509"/>
        <v>0</v>
      </c>
      <c r="BT153" s="232">
        <f t="shared" si="509"/>
        <v>0</v>
      </c>
      <c r="BU153" s="232">
        <f t="shared" si="509"/>
        <v>0</v>
      </c>
      <c r="BV153" s="232">
        <f t="shared" si="509"/>
        <v>0</v>
      </c>
      <c r="BW153" s="232">
        <f t="shared" si="509"/>
        <v>0</v>
      </c>
      <c r="BX153" s="232">
        <f t="shared" ref="BX153:DA153" si="510">IFERROR(IF(BX$25-$C153&lt;0,0,VLOOKUP((ROUNDDOWN((BX$25-$C153)/365+1,0)),$C$8:$E$16,3,0))*$E149*$D$3,0)</f>
        <v>0</v>
      </c>
      <c r="BY153" s="232">
        <f t="shared" si="510"/>
        <v>0</v>
      </c>
      <c r="BZ153" s="232">
        <f t="shared" si="510"/>
        <v>0</v>
      </c>
      <c r="CA153" s="232">
        <f t="shared" si="510"/>
        <v>0</v>
      </c>
      <c r="CB153" s="232">
        <f t="shared" si="510"/>
        <v>0</v>
      </c>
      <c r="CC153" s="232">
        <f t="shared" si="510"/>
        <v>0</v>
      </c>
      <c r="CD153" s="232">
        <f t="shared" si="510"/>
        <v>0</v>
      </c>
      <c r="CE153" s="232">
        <f t="shared" si="510"/>
        <v>0</v>
      </c>
      <c r="CF153" s="232">
        <f t="shared" si="510"/>
        <v>0</v>
      </c>
      <c r="CG153" s="232">
        <f t="shared" si="510"/>
        <v>0</v>
      </c>
      <c r="CH153" s="232">
        <f t="shared" si="510"/>
        <v>30.145169171165474</v>
      </c>
      <c r="CI153" s="232">
        <f t="shared" si="510"/>
        <v>30.145169171165474</v>
      </c>
      <c r="CJ153" s="232">
        <f t="shared" si="510"/>
        <v>30.145169171165474</v>
      </c>
      <c r="CK153" s="232">
        <f t="shared" si="510"/>
        <v>30.145169171165474</v>
      </c>
      <c r="CL153" s="232">
        <f t="shared" si="510"/>
        <v>30.145169171165474</v>
      </c>
      <c r="CM153" s="232">
        <f t="shared" si="510"/>
        <v>30.145169171165474</v>
      </c>
      <c r="CN153" s="232">
        <f t="shared" si="510"/>
        <v>30.145169171165474</v>
      </c>
      <c r="CO153" s="232">
        <f t="shared" si="510"/>
        <v>30.145169171165474</v>
      </c>
      <c r="CP153" s="232">
        <f t="shared" si="510"/>
        <v>30.145169171165474</v>
      </c>
      <c r="CQ153" s="232">
        <f t="shared" si="510"/>
        <v>30.145169171165474</v>
      </c>
      <c r="CR153" s="232">
        <f t="shared" si="510"/>
        <v>30.145169171165474</v>
      </c>
      <c r="CS153" s="232">
        <f t="shared" si="510"/>
        <v>30.145169171165474</v>
      </c>
      <c r="CT153" s="232">
        <f t="shared" si="510"/>
        <v>31.943245536479246</v>
      </c>
      <c r="CU153" s="232">
        <f t="shared" si="510"/>
        <v>31.943245536479246</v>
      </c>
      <c r="CV153" s="232">
        <f t="shared" si="510"/>
        <v>31.943245536479246</v>
      </c>
      <c r="CW153" s="232">
        <f t="shared" si="510"/>
        <v>31.943245536479246</v>
      </c>
      <c r="CX153" s="232">
        <f t="shared" si="510"/>
        <v>31.943245536479246</v>
      </c>
      <c r="CY153" s="232">
        <f t="shared" si="510"/>
        <v>31.943245536479246</v>
      </c>
      <c r="CZ153" s="232">
        <f t="shared" si="510"/>
        <v>31.943245536479246</v>
      </c>
      <c r="DA153" s="232">
        <f t="shared" si="510"/>
        <v>31.943245536479246</v>
      </c>
      <c r="DD153" s="325">
        <v>0</v>
      </c>
      <c r="DE153" s="151">
        <v>0</v>
      </c>
      <c r="DF153" s="151">
        <v>0</v>
      </c>
      <c r="DG153" s="151">
        <v>0</v>
      </c>
      <c r="DH153" s="151">
        <v>0</v>
      </c>
      <c r="DI153" s="151">
        <v>0</v>
      </c>
      <c r="DJ153" s="151">
        <v>0</v>
      </c>
      <c r="DK153" s="151">
        <v>0</v>
      </c>
      <c r="DL153" s="151">
        <v>0</v>
      </c>
      <c r="DM153" s="151">
        <v>0</v>
      </c>
      <c r="DN153" s="151">
        <v>0</v>
      </c>
      <c r="DO153" s="151">
        <v>0</v>
      </c>
      <c r="DP153" s="151">
        <v>0</v>
      </c>
      <c r="DQ153" s="151">
        <v>0</v>
      </c>
      <c r="DR153" s="151">
        <v>0</v>
      </c>
      <c r="DS153" s="151">
        <v>0</v>
      </c>
      <c r="DT153" s="151">
        <v>0</v>
      </c>
      <c r="DU153" s="151">
        <v>0</v>
      </c>
      <c r="DV153" s="151">
        <v>0</v>
      </c>
      <c r="DW153" s="151">
        <v>0</v>
      </c>
      <c r="DX153" s="151">
        <v>0</v>
      </c>
      <c r="DY153" s="151">
        <v>0</v>
      </c>
      <c r="DZ153" s="151">
        <v>0</v>
      </c>
      <c r="EA153" s="151">
        <v>0</v>
      </c>
      <c r="EB153" s="151">
        <v>0</v>
      </c>
      <c r="EC153" s="151">
        <v>0</v>
      </c>
      <c r="ED153" s="151">
        <v>0</v>
      </c>
      <c r="EE153" s="151">
        <v>0</v>
      </c>
      <c r="EF153" s="151">
        <v>0</v>
      </c>
      <c r="EG153" s="151">
        <v>0</v>
      </c>
      <c r="EH153" s="151">
        <v>0</v>
      </c>
      <c r="EI153" s="151">
        <v>0</v>
      </c>
      <c r="EJ153" s="151">
        <v>0</v>
      </c>
      <c r="EK153" s="151">
        <v>0</v>
      </c>
      <c r="EL153" s="151">
        <v>0</v>
      </c>
      <c r="EM153" s="151">
        <v>0</v>
      </c>
      <c r="EN153" s="326">
        <v>0</v>
      </c>
      <c r="EO153" s="325">
        <f t="shared" si="402"/>
        <v>0</v>
      </c>
      <c r="EP153" s="151">
        <f t="shared" ref="EP153:FU153" si="511">IFERROR(IF(EP$25-$C153&lt;0,0,VLOOKUP((ROUNDDOWN((EP$25-$C153)/365+1,0)),$C$8:$E$16,3,0))*$E149*$D$20,0)</f>
        <v>0</v>
      </c>
      <c r="EQ153" s="151">
        <f t="shared" si="511"/>
        <v>0</v>
      </c>
      <c r="ER153" s="151">
        <f t="shared" si="511"/>
        <v>0</v>
      </c>
      <c r="ES153" s="151">
        <f t="shared" si="511"/>
        <v>0</v>
      </c>
      <c r="ET153" s="151">
        <f t="shared" si="511"/>
        <v>0</v>
      </c>
      <c r="EU153" s="151">
        <f t="shared" si="511"/>
        <v>0</v>
      </c>
      <c r="EV153" s="151">
        <f t="shared" si="511"/>
        <v>0</v>
      </c>
      <c r="EW153" s="151">
        <f t="shared" si="511"/>
        <v>0</v>
      </c>
      <c r="EX153" s="151">
        <f t="shared" si="511"/>
        <v>0</v>
      </c>
      <c r="EY153" s="151">
        <f t="shared" si="511"/>
        <v>0</v>
      </c>
      <c r="EZ153" s="151">
        <f t="shared" si="511"/>
        <v>0</v>
      </c>
      <c r="FA153" s="151">
        <f t="shared" si="511"/>
        <v>0</v>
      </c>
      <c r="FB153" s="151">
        <f t="shared" si="511"/>
        <v>0</v>
      </c>
      <c r="FC153" s="151">
        <f t="shared" si="511"/>
        <v>0</v>
      </c>
      <c r="FD153" s="151">
        <f t="shared" si="511"/>
        <v>0</v>
      </c>
      <c r="FE153" s="151">
        <f t="shared" si="511"/>
        <v>0</v>
      </c>
      <c r="FF153" s="151">
        <f t="shared" si="511"/>
        <v>0</v>
      </c>
      <c r="FG153" s="151">
        <f t="shared" si="511"/>
        <v>0</v>
      </c>
      <c r="FH153" s="151">
        <f t="shared" si="511"/>
        <v>0</v>
      </c>
      <c r="FI153" s="151">
        <f t="shared" si="511"/>
        <v>0</v>
      </c>
      <c r="FJ153" s="151">
        <f t="shared" si="511"/>
        <v>0</v>
      </c>
      <c r="FK153" s="151">
        <f t="shared" si="511"/>
        <v>0</v>
      </c>
      <c r="FL153" s="151">
        <f t="shared" si="511"/>
        <v>0</v>
      </c>
      <c r="FM153" s="210">
        <f t="shared" si="511"/>
        <v>0</v>
      </c>
      <c r="FN153" s="151">
        <f t="shared" si="511"/>
        <v>0</v>
      </c>
      <c r="FO153" s="151">
        <f t="shared" si="511"/>
        <v>0</v>
      </c>
      <c r="FP153" s="151">
        <f t="shared" si="511"/>
        <v>0</v>
      </c>
      <c r="FQ153" s="151">
        <f t="shared" si="511"/>
        <v>0</v>
      </c>
      <c r="FR153" s="151">
        <f t="shared" si="511"/>
        <v>0</v>
      </c>
      <c r="FS153" s="151">
        <f t="shared" si="511"/>
        <v>0</v>
      </c>
      <c r="FT153" s="151">
        <f t="shared" si="511"/>
        <v>0</v>
      </c>
      <c r="FU153" s="151">
        <f t="shared" si="511"/>
        <v>0</v>
      </c>
      <c r="FV153" s="151">
        <f t="shared" ref="FV153:GY153" si="512">IFERROR(IF(FV$25-$C153&lt;0,0,VLOOKUP((ROUNDDOWN((FV$25-$C153)/365+1,0)),$C$8:$E$16,3,0))*$E149*$D$20,0)</f>
        <v>0</v>
      </c>
      <c r="FW153" s="151">
        <f t="shared" si="512"/>
        <v>0</v>
      </c>
      <c r="FX153" s="151">
        <f t="shared" si="512"/>
        <v>0</v>
      </c>
      <c r="FY153" s="151">
        <f t="shared" si="512"/>
        <v>0</v>
      </c>
      <c r="FZ153" s="151">
        <f t="shared" si="512"/>
        <v>0</v>
      </c>
      <c r="GA153" s="151">
        <f t="shared" si="512"/>
        <v>0</v>
      </c>
      <c r="GB153" s="151">
        <f t="shared" si="512"/>
        <v>0</v>
      </c>
      <c r="GC153" s="151">
        <f t="shared" si="512"/>
        <v>0</v>
      </c>
      <c r="GD153" s="151">
        <f t="shared" si="512"/>
        <v>0</v>
      </c>
      <c r="GE153" s="151">
        <f t="shared" si="512"/>
        <v>0</v>
      </c>
      <c r="GF153" s="151">
        <f t="shared" si="512"/>
        <v>1149.2617500000001</v>
      </c>
      <c r="GG153" s="151">
        <f t="shared" si="512"/>
        <v>1149.2617500000001</v>
      </c>
      <c r="GH153" s="151">
        <f t="shared" si="512"/>
        <v>1149.2617500000001</v>
      </c>
      <c r="GI153" s="151">
        <f t="shared" si="512"/>
        <v>1149.2617500000001</v>
      </c>
      <c r="GJ153" s="151">
        <f t="shared" si="512"/>
        <v>1149.2617500000001</v>
      </c>
      <c r="GK153" s="151">
        <f t="shared" si="512"/>
        <v>1149.2617500000001</v>
      </c>
      <c r="GL153" s="307">
        <f t="shared" si="512"/>
        <v>1149.2617500000001</v>
      </c>
      <c r="GM153" s="151">
        <f t="shared" si="512"/>
        <v>1149.2617500000001</v>
      </c>
      <c r="GN153" s="151">
        <f t="shared" si="512"/>
        <v>1149.2617500000001</v>
      </c>
      <c r="GO153" s="151">
        <f t="shared" si="512"/>
        <v>1149.2617500000001</v>
      </c>
      <c r="GP153" s="151">
        <f t="shared" si="512"/>
        <v>1149.2617500000001</v>
      </c>
      <c r="GQ153" s="151">
        <f t="shared" si="512"/>
        <v>1149.2617500000001</v>
      </c>
      <c r="GR153" s="151">
        <f t="shared" si="512"/>
        <v>1217.81205</v>
      </c>
      <c r="GS153" s="151">
        <f t="shared" si="512"/>
        <v>1217.81205</v>
      </c>
      <c r="GT153" s="151">
        <f t="shared" si="512"/>
        <v>1217.81205</v>
      </c>
      <c r="GU153" s="151">
        <f t="shared" si="512"/>
        <v>1217.81205</v>
      </c>
      <c r="GV153" s="151">
        <f t="shared" si="512"/>
        <v>1217.81205</v>
      </c>
      <c r="GW153" s="151">
        <f t="shared" si="512"/>
        <v>1217.81205</v>
      </c>
      <c r="GX153" s="151">
        <f t="shared" si="512"/>
        <v>1217.81205</v>
      </c>
      <c r="GY153" s="151">
        <f t="shared" si="512"/>
        <v>1217.81205</v>
      </c>
    </row>
    <row r="154" spans="3:207" x14ac:dyDescent="0.25">
      <c r="C154" s="144">
        <v>44774</v>
      </c>
      <c r="D154" s="203">
        <f t="shared" si="342"/>
        <v>44804</v>
      </c>
      <c r="E154" s="213">
        <f>VLOOKUP(C154,'Sale_Actual&amp;forcast'!$B$4:$D$150,3,0)</f>
        <v>1250</v>
      </c>
      <c r="F154" s="208">
        <v>0</v>
      </c>
      <c r="G154" s="208">
        <v>0</v>
      </c>
      <c r="H154" s="208">
        <v>0</v>
      </c>
      <c r="I154" s="208">
        <v>0</v>
      </c>
      <c r="J154" s="208">
        <v>0</v>
      </c>
      <c r="K154" s="208">
        <v>0</v>
      </c>
      <c r="L154" s="208">
        <v>0</v>
      </c>
      <c r="M154" s="208">
        <v>0</v>
      </c>
      <c r="N154" s="208">
        <v>0</v>
      </c>
      <c r="O154" s="208">
        <v>0</v>
      </c>
      <c r="P154" s="208">
        <v>0</v>
      </c>
      <c r="Q154" s="208">
        <v>0</v>
      </c>
      <c r="R154" s="208">
        <v>0</v>
      </c>
      <c r="S154" s="208">
        <v>0</v>
      </c>
      <c r="T154" s="208">
        <v>0</v>
      </c>
      <c r="U154" s="208">
        <v>0</v>
      </c>
      <c r="V154" s="208">
        <v>0</v>
      </c>
      <c r="W154" s="208">
        <v>0</v>
      </c>
      <c r="X154" s="208">
        <v>0</v>
      </c>
      <c r="Y154" s="208">
        <v>0</v>
      </c>
      <c r="Z154" s="208">
        <v>0</v>
      </c>
      <c r="AA154" s="208">
        <v>0</v>
      </c>
      <c r="AB154" s="208">
        <v>0</v>
      </c>
      <c r="AC154" s="208">
        <v>0</v>
      </c>
      <c r="AD154" s="208">
        <v>0</v>
      </c>
      <c r="AE154" s="208">
        <v>0</v>
      </c>
      <c r="AF154" s="208">
        <v>0</v>
      </c>
      <c r="AG154" s="208">
        <v>0</v>
      </c>
      <c r="AH154" s="208">
        <v>0</v>
      </c>
      <c r="AI154" s="208">
        <v>0</v>
      </c>
      <c r="AJ154" s="208">
        <v>0</v>
      </c>
      <c r="AK154" s="208">
        <v>0</v>
      </c>
      <c r="AL154" s="208">
        <v>0</v>
      </c>
      <c r="AM154" s="208">
        <v>0</v>
      </c>
      <c r="AN154" s="208">
        <v>0</v>
      </c>
      <c r="AO154" s="214">
        <v>0</v>
      </c>
      <c r="AP154" s="208">
        <v>0</v>
      </c>
      <c r="AQ154" s="232">
        <f t="shared" si="399"/>
        <v>0</v>
      </c>
      <c r="AR154" s="232">
        <f t="shared" ref="AR154:BW154" si="513">IFERROR(IF(AR$25-$C154&lt;0,0,VLOOKUP((ROUNDDOWN((AR$25-$C154)/365+1,0)),$C$8:$E$16,3,0))*$E150*$D$3,0)</f>
        <v>0</v>
      </c>
      <c r="AS154" s="232">
        <f t="shared" si="513"/>
        <v>0</v>
      </c>
      <c r="AT154" s="232">
        <f t="shared" si="513"/>
        <v>0</v>
      </c>
      <c r="AU154" s="232">
        <f t="shared" si="513"/>
        <v>0</v>
      </c>
      <c r="AV154" s="232">
        <f t="shared" si="513"/>
        <v>0</v>
      </c>
      <c r="AW154" s="232">
        <f t="shared" si="513"/>
        <v>0</v>
      </c>
      <c r="AX154" s="232">
        <f t="shared" si="513"/>
        <v>0</v>
      </c>
      <c r="AY154" s="232">
        <f t="shared" si="513"/>
        <v>0</v>
      </c>
      <c r="AZ154" s="232">
        <f t="shared" si="513"/>
        <v>0</v>
      </c>
      <c r="BA154" s="232">
        <f t="shared" si="513"/>
        <v>0</v>
      </c>
      <c r="BB154" s="232">
        <f t="shared" si="513"/>
        <v>0</v>
      </c>
      <c r="BC154" s="232">
        <f t="shared" si="513"/>
        <v>0</v>
      </c>
      <c r="BD154" s="232">
        <f t="shared" si="513"/>
        <v>0</v>
      </c>
      <c r="BE154" s="232">
        <f t="shared" si="513"/>
        <v>0</v>
      </c>
      <c r="BF154" s="232">
        <f t="shared" si="513"/>
        <v>0</v>
      </c>
      <c r="BG154" s="232">
        <f t="shared" si="513"/>
        <v>0</v>
      </c>
      <c r="BH154" s="232">
        <f t="shared" si="513"/>
        <v>0</v>
      </c>
      <c r="BI154" s="232">
        <f t="shared" si="513"/>
        <v>0</v>
      </c>
      <c r="BJ154" s="232">
        <f t="shared" si="513"/>
        <v>0</v>
      </c>
      <c r="BK154" s="232">
        <f t="shared" si="513"/>
        <v>0</v>
      </c>
      <c r="BL154" s="232">
        <f t="shared" si="513"/>
        <v>0</v>
      </c>
      <c r="BM154" s="232">
        <f t="shared" si="513"/>
        <v>0</v>
      </c>
      <c r="BN154" s="232">
        <f t="shared" si="513"/>
        <v>0</v>
      </c>
      <c r="BO154" s="269">
        <f t="shared" si="314"/>
        <v>0</v>
      </c>
      <c r="BP154" s="232">
        <f t="shared" si="513"/>
        <v>0</v>
      </c>
      <c r="BQ154" s="232">
        <f t="shared" si="513"/>
        <v>0</v>
      </c>
      <c r="BR154" s="232">
        <f t="shared" si="513"/>
        <v>0</v>
      </c>
      <c r="BS154" s="232">
        <f t="shared" si="513"/>
        <v>0</v>
      </c>
      <c r="BT154" s="232">
        <f t="shared" si="513"/>
        <v>0</v>
      </c>
      <c r="BU154" s="232">
        <f t="shared" si="513"/>
        <v>0</v>
      </c>
      <c r="BV154" s="232">
        <f t="shared" si="513"/>
        <v>0</v>
      </c>
      <c r="BW154" s="232">
        <f t="shared" si="513"/>
        <v>0</v>
      </c>
      <c r="BX154" s="232">
        <f t="shared" ref="BX154:DA154" si="514">IFERROR(IF(BX$25-$C154&lt;0,0,VLOOKUP((ROUNDDOWN((BX$25-$C154)/365+1,0)),$C$8:$E$16,3,0))*$E150*$D$3,0)</f>
        <v>0</v>
      </c>
      <c r="BY154" s="232">
        <f t="shared" si="514"/>
        <v>0</v>
      </c>
      <c r="BZ154" s="232">
        <f t="shared" si="514"/>
        <v>0</v>
      </c>
      <c r="CA154" s="232">
        <f t="shared" si="514"/>
        <v>0</v>
      </c>
      <c r="CB154" s="232">
        <f t="shared" si="514"/>
        <v>0</v>
      </c>
      <c r="CC154" s="232">
        <f t="shared" si="514"/>
        <v>0</v>
      </c>
      <c r="CD154" s="232">
        <f t="shared" si="514"/>
        <v>0</v>
      </c>
      <c r="CE154" s="232">
        <f t="shared" si="514"/>
        <v>0</v>
      </c>
      <c r="CF154" s="232">
        <f t="shared" si="514"/>
        <v>0</v>
      </c>
      <c r="CG154" s="232">
        <f t="shared" si="514"/>
        <v>0</v>
      </c>
      <c r="CH154" s="232">
        <f t="shared" si="514"/>
        <v>0</v>
      </c>
      <c r="CI154" s="232">
        <f t="shared" si="514"/>
        <v>30.145169171165474</v>
      </c>
      <c r="CJ154" s="232">
        <f t="shared" si="514"/>
        <v>30.145169171165474</v>
      </c>
      <c r="CK154" s="232">
        <f t="shared" si="514"/>
        <v>30.145169171165474</v>
      </c>
      <c r="CL154" s="232">
        <f t="shared" si="514"/>
        <v>30.145169171165474</v>
      </c>
      <c r="CM154" s="232">
        <f t="shared" si="514"/>
        <v>30.145169171165474</v>
      </c>
      <c r="CN154" s="232">
        <f t="shared" si="514"/>
        <v>30.145169171165474</v>
      </c>
      <c r="CO154" s="232">
        <f t="shared" si="514"/>
        <v>30.145169171165474</v>
      </c>
      <c r="CP154" s="232">
        <f t="shared" si="514"/>
        <v>30.145169171165474</v>
      </c>
      <c r="CQ154" s="232">
        <f t="shared" si="514"/>
        <v>30.145169171165474</v>
      </c>
      <c r="CR154" s="232">
        <f t="shared" si="514"/>
        <v>30.145169171165474</v>
      </c>
      <c r="CS154" s="232">
        <f t="shared" si="514"/>
        <v>30.145169171165474</v>
      </c>
      <c r="CT154" s="232">
        <f t="shared" si="514"/>
        <v>30.145169171165474</v>
      </c>
      <c r="CU154" s="232">
        <f t="shared" si="514"/>
        <v>31.943245536479246</v>
      </c>
      <c r="CV154" s="232">
        <f t="shared" si="514"/>
        <v>31.943245536479246</v>
      </c>
      <c r="CW154" s="232">
        <f t="shared" si="514"/>
        <v>31.943245536479246</v>
      </c>
      <c r="CX154" s="232">
        <f t="shared" si="514"/>
        <v>31.943245536479246</v>
      </c>
      <c r="CY154" s="232">
        <f t="shared" si="514"/>
        <v>31.943245536479246</v>
      </c>
      <c r="CZ154" s="232">
        <f t="shared" si="514"/>
        <v>31.943245536479246</v>
      </c>
      <c r="DA154" s="232">
        <f t="shared" si="514"/>
        <v>31.943245536479246</v>
      </c>
      <c r="DD154" s="325">
        <v>0</v>
      </c>
      <c r="DE154" s="151">
        <v>0</v>
      </c>
      <c r="DF154" s="151">
        <v>0</v>
      </c>
      <c r="DG154" s="151">
        <v>0</v>
      </c>
      <c r="DH154" s="151">
        <v>0</v>
      </c>
      <c r="DI154" s="151">
        <v>0</v>
      </c>
      <c r="DJ154" s="151">
        <v>0</v>
      </c>
      <c r="DK154" s="151">
        <v>0</v>
      </c>
      <c r="DL154" s="151">
        <v>0</v>
      </c>
      <c r="DM154" s="151">
        <v>0</v>
      </c>
      <c r="DN154" s="151">
        <v>0</v>
      </c>
      <c r="DO154" s="151">
        <v>0</v>
      </c>
      <c r="DP154" s="151">
        <v>0</v>
      </c>
      <c r="DQ154" s="151">
        <v>0</v>
      </c>
      <c r="DR154" s="151">
        <v>0</v>
      </c>
      <c r="DS154" s="151">
        <v>0</v>
      </c>
      <c r="DT154" s="151">
        <v>0</v>
      </c>
      <c r="DU154" s="151">
        <v>0</v>
      </c>
      <c r="DV154" s="151">
        <v>0</v>
      </c>
      <c r="DW154" s="151">
        <v>0</v>
      </c>
      <c r="DX154" s="151">
        <v>0</v>
      </c>
      <c r="DY154" s="151">
        <v>0</v>
      </c>
      <c r="DZ154" s="151">
        <v>0</v>
      </c>
      <c r="EA154" s="151">
        <v>0</v>
      </c>
      <c r="EB154" s="151">
        <v>0</v>
      </c>
      <c r="EC154" s="151">
        <v>0</v>
      </c>
      <c r="ED154" s="151">
        <v>0</v>
      </c>
      <c r="EE154" s="151">
        <v>0</v>
      </c>
      <c r="EF154" s="151">
        <v>0</v>
      </c>
      <c r="EG154" s="151">
        <v>0</v>
      </c>
      <c r="EH154" s="151">
        <v>0</v>
      </c>
      <c r="EI154" s="151">
        <v>0</v>
      </c>
      <c r="EJ154" s="151">
        <v>0</v>
      </c>
      <c r="EK154" s="151">
        <v>0</v>
      </c>
      <c r="EL154" s="151">
        <v>0</v>
      </c>
      <c r="EM154" s="151">
        <v>0</v>
      </c>
      <c r="EN154" s="326">
        <v>0</v>
      </c>
      <c r="EO154" s="325">
        <f t="shared" si="402"/>
        <v>0</v>
      </c>
      <c r="EP154" s="151">
        <f t="shared" ref="EP154:FU154" si="515">IFERROR(IF(EP$25-$C154&lt;0,0,VLOOKUP((ROUNDDOWN((EP$25-$C154)/365+1,0)),$C$8:$E$16,3,0))*$E150*$D$20,0)</f>
        <v>0</v>
      </c>
      <c r="EQ154" s="151">
        <f t="shared" si="515"/>
        <v>0</v>
      </c>
      <c r="ER154" s="151">
        <f t="shared" si="515"/>
        <v>0</v>
      </c>
      <c r="ES154" s="151">
        <f t="shared" si="515"/>
        <v>0</v>
      </c>
      <c r="ET154" s="151">
        <f t="shared" si="515"/>
        <v>0</v>
      </c>
      <c r="EU154" s="151">
        <f t="shared" si="515"/>
        <v>0</v>
      </c>
      <c r="EV154" s="151">
        <f t="shared" si="515"/>
        <v>0</v>
      </c>
      <c r="EW154" s="151">
        <f t="shared" si="515"/>
        <v>0</v>
      </c>
      <c r="EX154" s="151">
        <f t="shared" si="515"/>
        <v>0</v>
      </c>
      <c r="EY154" s="151">
        <f t="shared" si="515"/>
        <v>0</v>
      </c>
      <c r="EZ154" s="151">
        <f t="shared" si="515"/>
        <v>0</v>
      </c>
      <c r="FA154" s="151">
        <f t="shared" si="515"/>
        <v>0</v>
      </c>
      <c r="FB154" s="151">
        <f t="shared" si="515"/>
        <v>0</v>
      </c>
      <c r="FC154" s="151">
        <f t="shared" si="515"/>
        <v>0</v>
      </c>
      <c r="FD154" s="151">
        <f t="shared" si="515"/>
        <v>0</v>
      </c>
      <c r="FE154" s="151">
        <f t="shared" si="515"/>
        <v>0</v>
      </c>
      <c r="FF154" s="151">
        <f t="shared" si="515"/>
        <v>0</v>
      </c>
      <c r="FG154" s="151">
        <f t="shared" si="515"/>
        <v>0</v>
      </c>
      <c r="FH154" s="151">
        <f t="shared" si="515"/>
        <v>0</v>
      </c>
      <c r="FI154" s="151">
        <f t="shared" si="515"/>
        <v>0</v>
      </c>
      <c r="FJ154" s="151">
        <f t="shared" si="515"/>
        <v>0</v>
      </c>
      <c r="FK154" s="151">
        <f t="shared" si="515"/>
        <v>0</v>
      </c>
      <c r="FL154" s="151">
        <f t="shared" si="515"/>
        <v>0</v>
      </c>
      <c r="FM154" s="210">
        <f t="shared" si="515"/>
        <v>0</v>
      </c>
      <c r="FN154" s="151">
        <f t="shared" si="515"/>
        <v>0</v>
      </c>
      <c r="FO154" s="151">
        <f t="shared" si="515"/>
        <v>0</v>
      </c>
      <c r="FP154" s="151">
        <f t="shared" si="515"/>
        <v>0</v>
      </c>
      <c r="FQ154" s="151">
        <f t="shared" si="515"/>
        <v>0</v>
      </c>
      <c r="FR154" s="151">
        <f t="shared" si="515"/>
        <v>0</v>
      </c>
      <c r="FS154" s="151">
        <f t="shared" si="515"/>
        <v>0</v>
      </c>
      <c r="FT154" s="151">
        <f t="shared" si="515"/>
        <v>0</v>
      </c>
      <c r="FU154" s="151">
        <f t="shared" si="515"/>
        <v>0</v>
      </c>
      <c r="FV154" s="151">
        <f t="shared" ref="FV154:GY154" si="516">IFERROR(IF(FV$25-$C154&lt;0,0,VLOOKUP((ROUNDDOWN((FV$25-$C154)/365+1,0)),$C$8:$E$16,3,0))*$E150*$D$20,0)</f>
        <v>0</v>
      </c>
      <c r="FW154" s="151">
        <f t="shared" si="516"/>
        <v>0</v>
      </c>
      <c r="FX154" s="151">
        <f t="shared" si="516"/>
        <v>0</v>
      </c>
      <c r="FY154" s="151">
        <f t="shared" si="516"/>
        <v>0</v>
      </c>
      <c r="FZ154" s="151">
        <f t="shared" si="516"/>
        <v>0</v>
      </c>
      <c r="GA154" s="151">
        <f t="shared" si="516"/>
        <v>0</v>
      </c>
      <c r="GB154" s="151">
        <f t="shared" si="516"/>
        <v>0</v>
      </c>
      <c r="GC154" s="151">
        <f t="shared" si="516"/>
        <v>0</v>
      </c>
      <c r="GD154" s="151">
        <f t="shared" si="516"/>
        <v>0</v>
      </c>
      <c r="GE154" s="151">
        <f t="shared" si="516"/>
        <v>0</v>
      </c>
      <c r="GF154" s="151">
        <f t="shared" si="516"/>
        <v>0</v>
      </c>
      <c r="GG154" s="151">
        <f t="shared" si="516"/>
        <v>1149.2617500000001</v>
      </c>
      <c r="GH154" s="151">
        <f t="shared" si="516"/>
        <v>1149.2617500000001</v>
      </c>
      <c r="GI154" s="151">
        <f t="shared" si="516"/>
        <v>1149.2617500000001</v>
      </c>
      <c r="GJ154" s="151">
        <f t="shared" si="516"/>
        <v>1149.2617500000001</v>
      </c>
      <c r="GK154" s="151">
        <f t="shared" si="516"/>
        <v>1149.2617500000001</v>
      </c>
      <c r="GL154" s="307">
        <f t="shared" si="516"/>
        <v>1149.2617500000001</v>
      </c>
      <c r="GM154" s="151">
        <f t="shared" si="516"/>
        <v>1149.2617500000001</v>
      </c>
      <c r="GN154" s="151">
        <f t="shared" si="516"/>
        <v>1149.2617500000001</v>
      </c>
      <c r="GO154" s="151">
        <f t="shared" si="516"/>
        <v>1149.2617500000001</v>
      </c>
      <c r="GP154" s="151">
        <f t="shared" si="516"/>
        <v>1149.2617500000001</v>
      </c>
      <c r="GQ154" s="151">
        <f t="shared" si="516"/>
        <v>1149.2617500000001</v>
      </c>
      <c r="GR154" s="151">
        <f t="shared" si="516"/>
        <v>1149.2617500000001</v>
      </c>
      <c r="GS154" s="151">
        <f t="shared" si="516"/>
        <v>1217.81205</v>
      </c>
      <c r="GT154" s="151">
        <f t="shared" si="516"/>
        <v>1217.81205</v>
      </c>
      <c r="GU154" s="151">
        <f t="shared" si="516"/>
        <v>1217.81205</v>
      </c>
      <c r="GV154" s="151">
        <f t="shared" si="516"/>
        <v>1217.81205</v>
      </c>
      <c r="GW154" s="151">
        <f t="shared" si="516"/>
        <v>1217.81205</v>
      </c>
      <c r="GX154" s="151">
        <f t="shared" si="516"/>
        <v>1217.81205</v>
      </c>
      <c r="GY154" s="151">
        <f t="shared" si="516"/>
        <v>1217.81205</v>
      </c>
    </row>
    <row r="155" spans="3:207" x14ac:dyDescent="0.25">
      <c r="C155" s="144">
        <v>44805</v>
      </c>
      <c r="D155" s="203">
        <f t="shared" si="342"/>
        <v>44834</v>
      </c>
      <c r="E155" s="213">
        <f>VLOOKUP(C155,'Sale_Actual&amp;forcast'!$B$4:$D$150,3,0)</f>
        <v>1250</v>
      </c>
      <c r="F155" s="208">
        <v>0</v>
      </c>
      <c r="G155" s="208">
        <v>0</v>
      </c>
      <c r="H155" s="208">
        <v>0</v>
      </c>
      <c r="I155" s="208">
        <v>0</v>
      </c>
      <c r="J155" s="208">
        <v>0</v>
      </c>
      <c r="K155" s="208">
        <v>0</v>
      </c>
      <c r="L155" s="208">
        <v>0</v>
      </c>
      <c r="M155" s="208">
        <v>0</v>
      </c>
      <c r="N155" s="208">
        <v>0</v>
      </c>
      <c r="O155" s="208">
        <v>0</v>
      </c>
      <c r="P155" s="208">
        <v>0</v>
      </c>
      <c r="Q155" s="208">
        <v>0</v>
      </c>
      <c r="R155" s="208">
        <v>0</v>
      </c>
      <c r="S155" s="208">
        <v>0</v>
      </c>
      <c r="T155" s="208">
        <v>0</v>
      </c>
      <c r="U155" s="208">
        <v>0</v>
      </c>
      <c r="V155" s="208">
        <v>0</v>
      </c>
      <c r="W155" s="208">
        <v>0</v>
      </c>
      <c r="X155" s="208">
        <v>0</v>
      </c>
      <c r="Y155" s="208">
        <v>0</v>
      </c>
      <c r="Z155" s="208">
        <v>0</v>
      </c>
      <c r="AA155" s="208">
        <v>0</v>
      </c>
      <c r="AB155" s="208">
        <v>0</v>
      </c>
      <c r="AC155" s="208">
        <v>0</v>
      </c>
      <c r="AD155" s="208">
        <v>0</v>
      </c>
      <c r="AE155" s="208">
        <v>0</v>
      </c>
      <c r="AF155" s="208">
        <v>0</v>
      </c>
      <c r="AG155" s="208">
        <v>0</v>
      </c>
      <c r="AH155" s="208">
        <v>0</v>
      </c>
      <c r="AI155" s="208">
        <v>0</v>
      </c>
      <c r="AJ155" s="208">
        <v>0</v>
      </c>
      <c r="AK155" s="208">
        <v>0</v>
      </c>
      <c r="AL155" s="208">
        <v>0</v>
      </c>
      <c r="AM155" s="208">
        <v>0</v>
      </c>
      <c r="AN155" s="208">
        <v>0</v>
      </c>
      <c r="AO155" s="214">
        <v>0</v>
      </c>
      <c r="AP155" s="208">
        <v>0</v>
      </c>
      <c r="AQ155" s="232">
        <f t="shared" si="399"/>
        <v>0</v>
      </c>
      <c r="AR155" s="232">
        <f t="shared" ref="AR155:BW155" si="517">IFERROR(IF(AR$25-$C155&lt;0,0,VLOOKUP((ROUNDDOWN((AR$25-$C155)/365+1,0)),$C$8:$E$16,3,0))*$E151*$D$3,0)</f>
        <v>0</v>
      </c>
      <c r="AS155" s="232">
        <f t="shared" si="517"/>
        <v>0</v>
      </c>
      <c r="AT155" s="232">
        <f t="shared" si="517"/>
        <v>0</v>
      </c>
      <c r="AU155" s="232">
        <f t="shared" si="517"/>
        <v>0</v>
      </c>
      <c r="AV155" s="232">
        <f t="shared" si="517"/>
        <v>0</v>
      </c>
      <c r="AW155" s="232">
        <f t="shared" si="517"/>
        <v>0</v>
      </c>
      <c r="AX155" s="232">
        <f t="shared" si="517"/>
        <v>0</v>
      </c>
      <c r="AY155" s="232">
        <f t="shared" si="517"/>
        <v>0</v>
      </c>
      <c r="AZ155" s="232">
        <f t="shared" si="517"/>
        <v>0</v>
      </c>
      <c r="BA155" s="232">
        <f t="shared" si="517"/>
        <v>0</v>
      </c>
      <c r="BB155" s="232">
        <f t="shared" si="517"/>
        <v>0</v>
      </c>
      <c r="BC155" s="232">
        <f t="shared" si="517"/>
        <v>0</v>
      </c>
      <c r="BD155" s="232">
        <f t="shared" si="517"/>
        <v>0</v>
      </c>
      <c r="BE155" s="232">
        <f t="shared" si="517"/>
        <v>0</v>
      </c>
      <c r="BF155" s="232">
        <f t="shared" si="517"/>
        <v>0</v>
      </c>
      <c r="BG155" s="232">
        <f t="shared" si="517"/>
        <v>0</v>
      </c>
      <c r="BH155" s="232">
        <f t="shared" si="517"/>
        <v>0</v>
      </c>
      <c r="BI155" s="232">
        <f t="shared" si="517"/>
        <v>0</v>
      </c>
      <c r="BJ155" s="232">
        <f t="shared" si="517"/>
        <v>0</v>
      </c>
      <c r="BK155" s="232">
        <f t="shared" si="517"/>
        <v>0</v>
      </c>
      <c r="BL155" s="232">
        <f t="shared" si="517"/>
        <v>0</v>
      </c>
      <c r="BM155" s="232">
        <f t="shared" si="517"/>
        <v>0</v>
      </c>
      <c r="BN155" s="232">
        <f t="shared" si="517"/>
        <v>0</v>
      </c>
      <c r="BO155" s="269">
        <f t="shared" si="314"/>
        <v>0</v>
      </c>
      <c r="BP155" s="232">
        <f t="shared" si="517"/>
        <v>0</v>
      </c>
      <c r="BQ155" s="232">
        <f t="shared" si="517"/>
        <v>0</v>
      </c>
      <c r="BR155" s="232">
        <f t="shared" si="517"/>
        <v>0</v>
      </c>
      <c r="BS155" s="232">
        <f t="shared" si="517"/>
        <v>0</v>
      </c>
      <c r="BT155" s="232">
        <f t="shared" si="517"/>
        <v>0</v>
      </c>
      <c r="BU155" s="232">
        <f t="shared" si="517"/>
        <v>0</v>
      </c>
      <c r="BV155" s="232">
        <f t="shared" si="517"/>
        <v>0</v>
      </c>
      <c r="BW155" s="232">
        <f t="shared" si="517"/>
        <v>0</v>
      </c>
      <c r="BX155" s="232">
        <f t="shared" ref="BX155:DA155" si="518">IFERROR(IF(BX$25-$C155&lt;0,0,VLOOKUP((ROUNDDOWN((BX$25-$C155)/365+1,0)),$C$8:$E$16,3,0))*$E151*$D$3,0)</f>
        <v>0</v>
      </c>
      <c r="BY155" s="232">
        <f t="shared" si="518"/>
        <v>0</v>
      </c>
      <c r="BZ155" s="232">
        <f t="shared" si="518"/>
        <v>0</v>
      </c>
      <c r="CA155" s="232">
        <f t="shared" si="518"/>
        <v>0</v>
      </c>
      <c r="CB155" s="232">
        <f t="shared" si="518"/>
        <v>0</v>
      </c>
      <c r="CC155" s="232">
        <f t="shared" si="518"/>
        <v>0</v>
      </c>
      <c r="CD155" s="232">
        <f t="shared" si="518"/>
        <v>0</v>
      </c>
      <c r="CE155" s="232">
        <f t="shared" si="518"/>
        <v>0</v>
      </c>
      <c r="CF155" s="232">
        <f t="shared" si="518"/>
        <v>0</v>
      </c>
      <c r="CG155" s="232">
        <f t="shared" si="518"/>
        <v>0</v>
      </c>
      <c r="CH155" s="232">
        <f t="shared" si="518"/>
        <v>0</v>
      </c>
      <c r="CI155" s="232">
        <f t="shared" si="518"/>
        <v>0</v>
      </c>
      <c r="CJ155" s="232">
        <f t="shared" si="518"/>
        <v>30.145169171165474</v>
      </c>
      <c r="CK155" s="232">
        <f t="shared" si="518"/>
        <v>30.145169171165474</v>
      </c>
      <c r="CL155" s="232">
        <f t="shared" si="518"/>
        <v>30.145169171165474</v>
      </c>
      <c r="CM155" s="232">
        <f t="shared" si="518"/>
        <v>30.145169171165474</v>
      </c>
      <c r="CN155" s="232">
        <f t="shared" si="518"/>
        <v>30.145169171165474</v>
      </c>
      <c r="CO155" s="232">
        <f t="shared" si="518"/>
        <v>30.145169171165474</v>
      </c>
      <c r="CP155" s="232">
        <f t="shared" si="518"/>
        <v>30.145169171165474</v>
      </c>
      <c r="CQ155" s="232">
        <f t="shared" si="518"/>
        <v>30.145169171165474</v>
      </c>
      <c r="CR155" s="232">
        <f t="shared" si="518"/>
        <v>30.145169171165474</v>
      </c>
      <c r="CS155" s="232">
        <f t="shared" si="518"/>
        <v>30.145169171165474</v>
      </c>
      <c r="CT155" s="232">
        <f t="shared" si="518"/>
        <v>30.145169171165474</v>
      </c>
      <c r="CU155" s="232">
        <f t="shared" si="518"/>
        <v>30.145169171165474</v>
      </c>
      <c r="CV155" s="232">
        <f t="shared" si="518"/>
        <v>31.943245536479246</v>
      </c>
      <c r="CW155" s="232">
        <f t="shared" si="518"/>
        <v>31.943245536479246</v>
      </c>
      <c r="CX155" s="232">
        <f t="shared" si="518"/>
        <v>31.943245536479246</v>
      </c>
      <c r="CY155" s="232">
        <f t="shared" si="518"/>
        <v>31.943245536479246</v>
      </c>
      <c r="CZ155" s="232">
        <f t="shared" si="518"/>
        <v>31.943245536479246</v>
      </c>
      <c r="DA155" s="232">
        <f t="shared" si="518"/>
        <v>31.943245536479246</v>
      </c>
      <c r="DD155" s="325">
        <v>0</v>
      </c>
      <c r="DE155" s="151">
        <v>0</v>
      </c>
      <c r="DF155" s="151">
        <v>0</v>
      </c>
      <c r="DG155" s="151">
        <v>0</v>
      </c>
      <c r="DH155" s="151">
        <v>0</v>
      </c>
      <c r="DI155" s="151">
        <v>0</v>
      </c>
      <c r="DJ155" s="151">
        <v>0</v>
      </c>
      <c r="DK155" s="151">
        <v>0</v>
      </c>
      <c r="DL155" s="151">
        <v>0</v>
      </c>
      <c r="DM155" s="151">
        <v>0</v>
      </c>
      <c r="DN155" s="151">
        <v>0</v>
      </c>
      <c r="DO155" s="151">
        <v>0</v>
      </c>
      <c r="DP155" s="151">
        <v>0</v>
      </c>
      <c r="DQ155" s="151">
        <v>0</v>
      </c>
      <c r="DR155" s="151">
        <v>0</v>
      </c>
      <c r="DS155" s="151">
        <v>0</v>
      </c>
      <c r="DT155" s="151">
        <v>0</v>
      </c>
      <c r="DU155" s="151">
        <v>0</v>
      </c>
      <c r="DV155" s="151">
        <v>0</v>
      </c>
      <c r="DW155" s="151">
        <v>0</v>
      </c>
      <c r="DX155" s="151">
        <v>0</v>
      </c>
      <c r="DY155" s="151">
        <v>0</v>
      </c>
      <c r="DZ155" s="151">
        <v>0</v>
      </c>
      <c r="EA155" s="151">
        <v>0</v>
      </c>
      <c r="EB155" s="151">
        <v>0</v>
      </c>
      <c r="EC155" s="151">
        <v>0</v>
      </c>
      <c r="ED155" s="151">
        <v>0</v>
      </c>
      <c r="EE155" s="151">
        <v>0</v>
      </c>
      <c r="EF155" s="151">
        <v>0</v>
      </c>
      <c r="EG155" s="151">
        <v>0</v>
      </c>
      <c r="EH155" s="151">
        <v>0</v>
      </c>
      <c r="EI155" s="151">
        <v>0</v>
      </c>
      <c r="EJ155" s="151">
        <v>0</v>
      </c>
      <c r="EK155" s="151">
        <v>0</v>
      </c>
      <c r="EL155" s="151">
        <v>0</v>
      </c>
      <c r="EM155" s="151">
        <v>0</v>
      </c>
      <c r="EN155" s="326">
        <v>0</v>
      </c>
      <c r="EO155" s="325">
        <f t="shared" si="402"/>
        <v>0</v>
      </c>
      <c r="EP155" s="151">
        <f t="shared" ref="EP155:FU155" si="519">IFERROR(IF(EP$25-$C155&lt;0,0,VLOOKUP((ROUNDDOWN((EP$25-$C155)/365+1,0)),$C$8:$E$16,3,0))*$E151*$D$20,0)</f>
        <v>0</v>
      </c>
      <c r="EQ155" s="151">
        <f t="shared" si="519"/>
        <v>0</v>
      </c>
      <c r="ER155" s="151">
        <f t="shared" si="519"/>
        <v>0</v>
      </c>
      <c r="ES155" s="151">
        <f t="shared" si="519"/>
        <v>0</v>
      </c>
      <c r="ET155" s="151">
        <f t="shared" si="519"/>
        <v>0</v>
      </c>
      <c r="EU155" s="151">
        <f t="shared" si="519"/>
        <v>0</v>
      </c>
      <c r="EV155" s="151">
        <f t="shared" si="519"/>
        <v>0</v>
      </c>
      <c r="EW155" s="151">
        <f t="shared" si="519"/>
        <v>0</v>
      </c>
      <c r="EX155" s="151">
        <f t="shared" si="519"/>
        <v>0</v>
      </c>
      <c r="EY155" s="151">
        <f t="shared" si="519"/>
        <v>0</v>
      </c>
      <c r="EZ155" s="151">
        <f t="shared" si="519"/>
        <v>0</v>
      </c>
      <c r="FA155" s="151">
        <f t="shared" si="519"/>
        <v>0</v>
      </c>
      <c r="FB155" s="151">
        <f t="shared" si="519"/>
        <v>0</v>
      </c>
      <c r="FC155" s="151">
        <f t="shared" si="519"/>
        <v>0</v>
      </c>
      <c r="FD155" s="151">
        <f t="shared" si="519"/>
        <v>0</v>
      </c>
      <c r="FE155" s="151">
        <f t="shared" si="519"/>
        <v>0</v>
      </c>
      <c r="FF155" s="151">
        <f t="shared" si="519"/>
        <v>0</v>
      </c>
      <c r="FG155" s="151">
        <f t="shared" si="519"/>
        <v>0</v>
      </c>
      <c r="FH155" s="151">
        <f t="shared" si="519"/>
        <v>0</v>
      </c>
      <c r="FI155" s="151">
        <f t="shared" si="519"/>
        <v>0</v>
      </c>
      <c r="FJ155" s="151">
        <f t="shared" si="519"/>
        <v>0</v>
      </c>
      <c r="FK155" s="151">
        <f t="shared" si="519"/>
        <v>0</v>
      </c>
      <c r="FL155" s="151">
        <f t="shared" si="519"/>
        <v>0</v>
      </c>
      <c r="FM155" s="210">
        <f t="shared" si="519"/>
        <v>0</v>
      </c>
      <c r="FN155" s="151">
        <f t="shared" si="519"/>
        <v>0</v>
      </c>
      <c r="FO155" s="151">
        <f t="shared" si="519"/>
        <v>0</v>
      </c>
      <c r="FP155" s="151">
        <f t="shared" si="519"/>
        <v>0</v>
      </c>
      <c r="FQ155" s="151">
        <f t="shared" si="519"/>
        <v>0</v>
      </c>
      <c r="FR155" s="151">
        <f t="shared" si="519"/>
        <v>0</v>
      </c>
      <c r="FS155" s="151">
        <f t="shared" si="519"/>
        <v>0</v>
      </c>
      <c r="FT155" s="151">
        <f t="shared" si="519"/>
        <v>0</v>
      </c>
      <c r="FU155" s="151">
        <f t="shared" si="519"/>
        <v>0</v>
      </c>
      <c r="FV155" s="151">
        <f t="shared" ref="FV155:GY155" si="520">IFERROR(IF(FV$25-$C155&lt;0,0,VLOOKUP((ROUNDDOWN((FV$25-$C155)/365+1,0)),$C$8:$E$16,3,0))*$E151*$D$20,0)</f>
        <v>0</v>
      </c>
      <c r="FW155" s="151">
        <f t="shared" si="520"/>
        <v>0</v>
      </c>
      <c r="FX155" s="151">
        <f t="shared" si="520"/>
        <v>0</v>
      </c>
      <c r="FY155" s="151">
        <f t="shared" si="520"/>
        <v>0</v>
      </c>
      <c r="FZ155" s="151">
        <f t="shared" si="520"/>
        <v>0</v>
      </c>
      <c r="GA155" s="151">
        <f t="shared" si="520"/>
        <v>0</v>
      </c>
      <c r="GB155" s="151">
        <f t="shared" si="520"/>
        <v>0</v>
      </c>
      <c r="GC155" s="151">
        <f t="shared" si="520"/>
        <v>0</v>
      </c>
      <c r="GD155" s="151">
        <f t="shared" si="520"/>
        <v>0</v>
      </c>
      <c r="GE155" s="151">
        <f t="shared" si="520"/>
        <v>0</v>
      </c>
      <c r="GF155" s="151">
        <f t="shared" si="520"/>
        <v>0</v>
      </c>
      <c r="GG155" s="151">
        <f t="shared" si="520"/>
        <v>0</v>
      </c>
      <c r="GH155" s="151">
        <f t="shared" si="520"/>
        <v>1149.2617500000001</v>
      </c>
      <c r="GI155" s="151">
        <f t="shared" si="520"/>
        <v>1149.2617500000001</v>
      </c>
      <c r="GJ155" s="151">
        <f t="shared" si="520"/>
        <v>1149.2617500000001</v>
      </c>
      <c r="GK155" s="151">
        <f t="shared" si="520"/>
        <v>1149.2617500000001</v>
      </c>
      <c r="GL155" s="307">
        <f t="shared" si="520"/>
        <v>1149.2617500000001</v>
      </c>
      <c r="GM155" s="151">
        <f t="shared" si="520"/>
        <v>1149.2617500000001</v>
      </c>
      <c r="GN155" s="151">
        <f t="shared" si="520"/>
        <v>1149.2617500000001</v>
      </c>
      <c r="GO155" s="151">
        <f t="shared" si="520"/>
        <v>1149.2617500000001</v>
      </c>
      <c r="GP155" s="151">
        <f t="shared" si="520"/>
        <v>1149.2617500000001</v>
      </c>
      <c r="GQ155" s="151">
        <f t="shared" si="520"/>
        <v>1149.2617500000001</v>
      </c>
      <c r="GR155" s="151">
        <f t="shared" si="520"/>
        <v>1149.2617500000001</v>
      </c>
      <c r="GS155" s="151">
        <f t="shared" si="520"/>
        <v>1149.2617500000001</v>
      </c>
      <c r="GT155" s="151">
        <f t="shared" si="520"/>
        <v>1217.81205</v>
      </c>
      <c r="GU155" s="151">
        <f t="shared" si="520"/>
        <v>1217.81205</v>
      </c>
      <c r="GV155" s="151">
        <f t="shared" si="520"/>
        <v>1217.81205</v>
      </c>
      <c r="GW155" s="151">
        <f t="shared" si="520"/>
        <v>1217.81205</v>
      </c>
      <c r="GX155" s="151">
        <f t="shared" si="520"/>
        <v>1217.81205</v>
      </c>
      <c r="GY155" s="151">
        <f t="shared" si="520"/>
        <v>1217.81205</v>
      </c>
    </row>
    <row r="156" spans="3:207" x14ac:dyDescent="0.25">
      <c r="C156" s="144">
        <v>44835</v>
      </c>
      <c r="D156" s="203">
        <f t="shared" si="342"/>
        <v>44865</v>
      </c>
      <c r="E156" s="213">
        <f>VLOOKUP(C156,'Sale_Actual&amp;forcast'!$B$4:$D$150,3,0)</f>
        <v>1250</v>
      </c>
      <c r="F156" s="208">
        <v>0</v>
      </c>
      <c r="G156" s="208">
        <v>0</v>
      </c>
      <c r="H156" s="208">
        <v>0</v>
      </c>
      <c r="I156" s="208">
        <v>0</v>
      </c>
      <c r="J156" s="208">
        <v>0</v>
      </c>
      <c r="K156" s="208">
        <v>0</v>
      </c>
      <c r="L156" s="208">
        <v>0</v>
      </c>
      <c r="M156" s="208">
        <v>0</v>
      </c>
      <c r="N156" s="208">
        <v>0</v>
      </c>
      <c r="O156" s="208">
        <v>0</v>
      </c>
      <c r="P156" s="208">
        <v>0</v>
      </c>
      <c r="Q156" s="208">
        <v>0</v>
      </c>
      <c r="R156" s="208">
        <v>0</v>
      </c>
      <c r="S156" s="208">
        <v>0</v>
      </c>
      <c r="T156" s="208">
        <v>0</v>
      </c>
      <c r="U156" s="208">
        <v>0</v>
      </c>
      <c r="V156" s="208">
        <v>0</v>
      </c>
      <c r="W156" s="208">
        <v>0</v>
      </c>
      <c r="X156" s="208">
        <v>0</v>
      </c>
      <c r="Y156" s="208">
        <v>0</v>
      </c>
      <c r="Z156" s="208">
        <v>0</v>
      </c>
      <c r="AA156" s="208">
        <v>0</v>
      </c>
      <c r="AB156" s="208">
        <v>0</v>
      </c>
      <c r="AC156" s="208">
        <v>0</v>
      </c>
      <c r="AD156" s="208">
        <v>0</v>
      </c>
      <c r="AE156" s="208">
        <v>0</v>
      </c>
      <c r="AF156" s="208">
        <v>0</v>
      </c>
      <c r="AG156" s="208">
        <v>0</v>
      </c>
      <c r="AH156" s="208">
        <v>0</v>
      </c>
      <c r="AI156" s="208">
        <v>0</v>
      </c>
      <c r="AJ156" s="208">
        <v>0</v>
      </c>
      <c r="AK156" s="208">
        <v>0</v>
      </c>
      <c r="AL156" s="208">
        <v>0</v>
      </c>
      <c r="AM156" s="208">
        <v>0</v>
      </c>
      <c r="AN156" s="208">
        <v>0</v>
      </c>
      <c r="AO156" s="214">
        <v>0</v>
      </c>
      <c r="AP156" s="208">
        <v>0</v>
      </c>
      <c r="AQ156" s="232">
        <f t="shared" si="399"/>
        <v>0</v>
      </c>
      <c r="AR156" s="232">
        <f t="shared" ref="AR156:BW156" si="521">IFERROR(IF(AR$25-$C156&lt;0,0,VLOOKUP((ROUNDDOWN((AR$25-$C156)/365+1,0)),$C$8:$E$16,3,0))*$E152*$D$3,0)</f>
        <v>0</v>
      </c>
      <c r="AS156" s="232">
        <f t="shared" si="521"/>
        <v>0</v>
      </c>
      <c r="AT156" s="232">
        <f t="shared" si="521"/>
        <v>0</v>
      </c>
      <c r="AU156" s="232">
        <f t="shared" si="521"/>
        <v>0</v>
      </c>
      <c r="AV156" s="232">
        <f t="shared" si="521"/>
        <v>0</v>
      </c>
      <c r="AW156" s="232">
        <f t="shared" si="521"/>
        <v>0</v>
      </c>
      <c r="AX156" s="232">
        <f t="shared" si="521"/>
        <v>0</v>
      </c>
      <c r="AY156" s="232">
        <f t="shared" si="521"/>
        <v>0</v>
      </c>
      <c r="AZ156" s="232">
        <f t="shared" si="521"/>
        <v>0</v>
      </c>
      <c r="BA156" s="232">
        <f t="shared" si="521"/>
        <v>0</v>
      </c>
      <c r="BB156" s="232">
        <f t="shared" si="521"/>
        <v>0</v>
      </c>
      <c r="BC156" s="232">
        <f t="shared" si="521"/>
        <v>0</v>
      </c>
      <c r="BD156" s="232">
        <f t="shared" si="521"/>
        <v>0</v>
      </c>
      <c r="BE156" s="232">
        <f t="shared" si="521"/>
        <v>0</v>
      </c>
      <c r="BF156" s="232">
        <f t="shared" si="521"/>
        <v>0</v>
      </c>
      <c r="BG156" s="232">
        <f t="shared" si="521"/>
        <v>0</v>
      </c>
      <c r="BH156" s="232">
        <f t="shared" si="521"/>
        <v>0</v>
      </c>
      <c r="BI156" s="232">
        <f t="shared" si="521"/>
        <v>0</v>
      </c>
      <c r="BJ156" s="232">
        <f t="shared" si="521"/>
        <v>0</v>
      </c>
      <c r="BK156" s="232">
        <f t="shared" si="521"/>
        <v>0</v>
      </c>
      <c r="BL156" s="232">
        <f t="shared" si="521"/>
        <v>0</v>
      </c>
      <c r="BM156" s="232">
        <f t="shared" si="521"/>
        <v>0</v>
      </c>
      <c r="BN156" s="232">
        <f t="shared" si="521"/>
        <v>0</v>
      </c>
      <c r="BO156" s="269">
        <f t="shared" si="314"/>
        <v>0</v>
      </c>
      <c r="BP156" s="232">
        <f t="shared" si="521"/>
        <v>0</v>
      </c>
      <c r="BQ156" s="232">
        <f t="shared" si="521"/>
        <v>0</v>
      </c>
      <c r="BR156" s="232">
        <f t="shared" si="521"/>
        <v>0</v>
      </c>
      <c r="BS156" s="232">
        <f t="shared" si="521"/>
        <v>0</v>
      </c>
      <c r="BT156" s="232">
        <f t="shared" si="521"/>
        <v>0</v>
      </c>
      <c r="BU156" s="232">
        <f t="shared" si="521"/>
        <v>0</v>
      </c>
      <c r="BV156" s="232">
        <f t="shared" si="521"/>
        <v>0</v>
      </c>
      <c r="BW156" s="232">
        <f t="shared" si="521"/>
        <v>0</v>
      </c>
      <c r="BX156" s="232">
        <f t="shared" ref="BX156:DA156" si="522">IFERROR(IF(BX$25-$C156&lt;0,0,VLOOKUP((ROUNDDOWN((BX$25-$C156)/365+1,0)),$C$8:$E$16,3,0))*$E152*$D$3,0)</f>
        <v>0</v>
      </c>
      <c r="BY156" s="232">
        <f t="shared" si="522"/>
        <v>0</v>
      </c>
      <c r="BZ156" s="232">
        <f t="shared" si="522"/>
        <v>0</v>
      </c>
      <c r="CA156" s="232">
        <f t="shared" si="522"/>
        <v>0</v>
      </c>
      <c r="CB156" s="232">
        <f t="shared" si="522"/>
        <v>0</v>
      </c>
      <c r="CC156" s="232">
        <f t="shared" si="522"/>
        <v>0</v>
      </c>
      <c r="CD156" s="232">
        <f t="shared" si="522"/>
        <v>0</v>
      </c>
      <c r="CE156" s="232">
        <f t="shared" si="522"/>
        <v>0</v>
      </c>
      <c r="CF156" s="232">
        <f t="shared" si="522"/>
        <v>0</v>
      </c>
      <c r="CG156" s="232">
        <f t="shared" si="522"/>
        <v>0</v>
      </c>
      <c r="CH156" s="232">
        <f t="shared" si="522"/>
        <v>0</v>
      </c>
      <c r="CI156" s="232">
        <f t="shared" si="522"/>
        <v>0</v>
      </c>
      <c r="CJ156" s="232">
        <f t="shared" si="522"/>
        <v>0</v>
      </c>
      <c r="CK156" s="232">
        <f t="shared" si="522"/>
        <v>30.145169171165474</v>
      </c>
      <c r="CL156" s="232">
        <f t="shared" si="522"/>
        <v>30.145169171165474</v>
      </c>
      <c r="CM156" s="232">
        <f t="shared" si="522"/>
        <v>30.145169171165474</v>
      </c>
      <c r="CN156" s="232">
        <f t="shared" si="522"/>
        <v>30.145169171165474</v>
      </c>
      <c r="CO156" s="232">
        <f t="shared" si="522"/>
        <v>30.145169171165474</v>
      </c>
      <c r="CP156" s="232">
        <f t="shared" si="522"/>
        <v>30.145169171165474</v>
      </c>
      <c r="CQ156" s="232">
        <f t="shared" si="522"/>
        <v>30.145169171165474</v>
      </c>
      <c r="CR156" s="232">
        <f t="shared" si="522"/>
        <v>30.145169171165474</v>
      </c>
      <c r="CS156" s="232">
        <f t="shared" si="522"/>
        <v>30.145169171165474</v>
      </c>
      <c r="CT156" s="232">
        <f t="shared" si="522"/>
        <v>30.145169171165474</v>
      </c>
      <c r="CU156" s="232">
        <f t="shared" si="522"/>
        <v>30.145169171165474</v>
      </c>
      <c r="CV156" s="232">
        <f t="shared" si="522"/>
        <v>30.145169171165474</v>
      </c>
      <c r="CW156" s="232">
        <f t="shared" si="522"/>
        <v>31.943245536479246</v>
      </c>
      <c r="CX156" s="232">
        <f t="shared" si="522"/>
        <v>31.943245536479246</v>
      </c>
      <c r="CY156" s="232">
        <f t="shared" si="522"/>
        <v>31.943245536479246</v>
      </c>
      <c r="CZ156" s="232">
        <f t="shared" si="522"/>
        <v>31.943245536479246</v>
      </c>
      <c r="DA156" s="232">
        <f t="shared" si="522"/>
        <v>31.943245536479246</v>
      </c>
      <c r="DD156" s="325">
        <v>0</v>
      </c>
      <c r="DE156" s="151">
        <v>0</v>
      </c>
      <c r="DF156" s="151">
        <v>0</v>
      </c>
      <c r="DG156" s="151">
        <v>0</v>
      </c>
      <c r="DH156" s="151">
        <v>0</v>
      </c>
      <c r="DI156" s="151">
        <v>0</v>
      </c>
      <c r="DJ156" s="151">
        <v>0</v>
      </c>
      <c r="DK156" s="151">
        <v>0</v>
      </c>
      <c r="DL156" s="151">
        <v>0</v>
      </c>
      <c r="DM156" s="151">
        <v>0</v>
      </c>
      <c r="DN156" s="151">
        <v>0</v>
      </c>
      <c r="DO156" s="151">
        <v>0</v>
      </c>
      <c r="DP156" s="151">
        <v>0</v>
      </c>
      <c r="DQ156" s="151">
        <v>0</v>
      </c>
      <c r="DR156" s="151">
        <v>0</v>
      </c>
      <c r="DS156" s="151">
        <v>0</v>
      </c>
      <c r="DT156" s="151">
        <v>0</v>
      </c>
      <c r="DU156" s="151">
        <v>0</v>
      </c>
      <c r="DV156" s="151">
        <v>0</v>
      </c>
      <c r="DW156" s="151">
        <v>0</v>
      </c>
      <c r="DX156" s="151">
        <v>0</v>
      </c>
      <c r="DY156" s="151">
        <v>0</v>
      </c>
      <c r="DZ156" s="151">
        <v>0</v>
      </c>
      <c r="EA156" s="151">
        <v>0</v>
      </c>
      <c r="EB156" s="151">
        <v>0</v>
      </c>
      <c r="EC156" s="151">
        <v>0</v>
      </c>
      <c r="ED156" s="151">
        <v>0</v>
      </c>
      <c r="EE156" s="151">
        <v>0</v>
      </c>
      <c r="EF156" s="151">
        <v>0</v>
      </c>
      <c r="EG156" s="151">
        <v>0</v>
      </c>
      <c r="EH156" s="151">
        <v>0</v>
      </c>
      <c r="EI156" s="151">
        <v>0</v>
      </c>
      <c r="EJ156" s="151">
        <v>0</v>
      </c>
      <c r="EK156" s="151">
        <v>0</v>
      </c>
      <c r="EL156" s="151">
        <v>0</v>
      </c>
      <c r="EM156" s="151">
        <v>0</v>
      </c>
      <c r="EN156" s="326">
        <v>0</v>
      </c>
      <c r="EO156" s="325">
        <f t="shared" si="402"/>
        <v>0</v>
      </c>
      <c r="EP156" s="151">
        <f t="shared" ref="EP156:FU156" si="523">IFERROR(IF(EP$25-$C156&lt;0,0,VLOOKUP((ROUNDDOWN((EP$25-$C156)/365+1,0)),$C$8:$E$16,3,0))*$E152*$D$20,0)</f>
        <v>0</v>
      </c>
      <c r="EQ156" s="151">
        <f t="shared" si="523"/>
        <v>0</v>
      </c>
      <c r="ER156" s="151">
        <f t="shared" si="523"/>
        <v>0</v>
      </c>
      <c r="ES156" s="151">
        <f t="shared" si="523"/>
        <v>0</v>
      </c>
      <c r="ET156" s="151">
        <f t="shared" si="523"/>
        <v>0</v>
      </c>
      <c r="EU156" s="151">
        <f t="shared" si="523"/>
        <v>0</v>
      </c>
      <c r="EV156" s="151">
        <f t="shared" si="523"/>
        <v>0</v>
      </c>
      <c r="EW156" s="151">
        <f t="shared" si="523"/>
        <v>0</v>
      </c>
      <c r="EX156" s="151">
        <f t="shared" si="523"/>
        <v>0</v>
      </c>
      <c r="EY156" s="151">
        <f t="shared" si="523"/>
        <v>0</v>
      </c>
      <c r="EZ156" s="151">
        <f t="shared" si="523"/>
        <v>0</v>
      </c>
      <c r="FA156" s="151">
        <f t="shared" si="523"/>
        <v>0</v>
      </c>
      <c r="FB156" s="151">
        <f t="shared" si="523"/>
        <v>0</v>
      </c>
      <c r="FC156" s="151">
        <f t="shared" si="523"/>
        <v>0</v>
      </c>
      <c r="FD156" s="151">
        <f t="shared" si="523"/>
        <v>0</v>
      </c>
      <c r="FE156" s="151">
        <f t="shared" si="523"/>
        <v>0</v>
      </c>
      <c r="FF156" s="151">
        <f t="shared" si="523"/>
        <v>0</v>
      </c>
      <c r="FG156" s="151">
        <f t="shared" si="523"/>
        <v>0</v>
      </c>
      <c r="FH156" s="151">
        <f t="shared" si="523"/>
        <v>0</v>
      </c>
      <c r="FI156" s="151">
        <f t="shared" si="523"/>
        <v>0</v>
      </c>
      <c r="FJ156" s="151">
        <f t="shared" si="523"/>
        <v>0</v>
      </c>
      <c r="FK156" s="151">
        <f t="shared" si="523"/>
        <v>0</v>
      </c>
      <c r="FL156" s="151">
        <f t="shared" si="523"/>
        <v>0</v>
      </c>
      <c r="FM156" s="210">
        <f t="shared" si="523"/>
        <v>0</v>
      </c>
      <c r="FN156" s="151">
        <f t="shared" si="523"/>
        <v>0</v>
      </c>
      <c r="FO156" s="151">
        <f t="shared" si="523"/>
        <v>0</v>
      </c>
      <c r="FP156" s="151">
        <f t="shared" si="523"/>
        <v>0</v>
      </c>
      <c r="FQ156" s="151">
        <f t="shared" si="523"/>
        <v>0</v>
      </c>
      <c r="FR156" s="151">
        <f t="shared" si="523"/>
        <v>0</v>
      </c>
      <c r="FS156" s="151">
        <f t="shared" si="523"/>
        <v>0</v>
      </c>
      <c r="FT156" s="151">
        <f t="shared" si="523"/>
        <v>0</v>
      </c>
      <c r="FU156" s="151">
        <f t="shared" si="523"/>
        <v>0</v>
      </c>
      <c r="FV156" s="151">
        <f t="shared" ref="FV156:GY156" si="524">IFERROR(IF(FV$25-$C156&lt;0,0,VLOOKUP((ROUNDDOWN((FV$25-$C156)/365+1,0)),$C$8:$E$16,3,0))*$E152*$D$20,0)</f>
        <v>0</v>
      </c>
      <c r="FW156" s="151">
        <f t="shared" si="524"/>
        <v>0</v>
      </c>
      <c r="FX156" s="151">
        <f t="shared" si="524"/>
        <v>0</v>
      </c>
      <c r="FY156" s="151">
        <f t="shared" si="524"/>
        <v>0</v>
      </c>
      <c r="FZ156" s="151">
        <f t="shared" si="524"/>
        <v>0</v>
      </c>
      <c r="GA156" s="151">
        <f t="shared" si="524"/>
        <v>0</v>
      </c>
      <c r="GB156" s="151">
        <f t="shared" si="524"/>
        <v>0</v>
      </c>
      <c r="GC156" s="151">
        <f t="shared" si="524"/>
        <v>0</v>
      </c>
      <c r="GD156" s="151">
        <f t="shared" si="524"/>
        <v>0</v>
      </c>
      <c r="GE156" s="151">
        <f t="shared" si="524"/>
        <v>0</v>
      </c>
      <c r="GF156" s="151">
        <f t="shared" si="524"/>
        <v>0</v>
      </c>
      <c r="GG156" s="151">
        <f t="shared" si="524"/>
        <v>0</v>
      </c>
      <c r="GH156" s="151">
        <f t="shared" si="524"/>
        <v>0</v>
      </c>
      <c r="GI156" s="151">
        <f t="shared" si="524"/>
        <v>1149.2617500000001</v>
      </c>
      <c r="GJ156" s="151">
        <f t="shared" si="524"/>
        <v>1149.2617500000001</v>
      </c>
      <c r="GK156" s="151">
        <f t="shared" si="524"/>
        <v>1149.2617500000001</v>
      </c>
      <c r="GL156" s="307">
        <f t="shared" si="524"/>
        <v>1149.2617500000001</v>
      </c>
      <c r="GM156" s="151">
        <f t="shared" si="524"/>
        <v>1149.2617500000001</v>
      </c>
      <c r="GN156" s="151">
        <f t="shared" si="524"/>
        <v>1149.2617500000001</v>
      </c>
      <c r="GO156" s="151">
        <f t="shared" si="524"/>
        <v>1149.2617500000001</v>
      </c>
      <c r="GP156" s="151">
        <f t="shared" si="524"/>
        <v>1149.2617500000001</v>
      </c>
      <c r="GQ156" s="151">
        <f t="shared" si="524"/>
        <v>1149.2617500000001</v>
      </c>
      <c r="GR156" s="151">
        <f t="shared" si="524"/>
        <v>1149.2617500000001</v>
      </c>
      <c r="GS156" s="151">
        <f t="shared" si="524"/>
        <v>1149.2617500000001</v>
      </c>
      <c r="GT156" s="151">
        <f t="shared" si="524"/>
        <v>1149.2617500000001</v>
      </c>
      <c r="GU156" s="151">
        <f t="shared" si="524"/>
        <v>1217.81205</v>
      </c>
      <c r="GV156" s="151">
        <f t="shared" si="524"/>
        <v>1217.81205</v>
      </c>
      <c r="GW156" s="151">
        <f t="shared" si="524"/>
        <v>1217.81205</v>
      </c>
      <c r="GX156" s="151">
        <f t="shared" si="524"/>
        <v>1217.81205</v>
      </c>
      <c r="GY156" s="151">
        <f t="shared" si="524"/>
        <v>1217.81205</v>
      </c>
    </row>
    <row r="157" spans="3:207" x14ac:dyDescent="0.25">
      <c r="C157" s="144">
        <v>44866</v>
      </c>
      <c r="D157" s="203">
        <f t="shared" si="342"/>
        <v>44895</v>
      </c>
      <c r="E157" s="213">
        <f>VLOOKUP(C157,'Sale_Actual&amp;forcast'!$B$4:$D$150,3,0)</f>
        <v>1250</v>
      </c>
      <c r="F157" s="208">
        <v>0</v>
      </c>
      <c r="G157" s="208">
        <v>0</v>
      </c>
      <c r="H157" s="208">
        <v>0</v>
      </c>
      <c r="I157" s="208">
        <v>0</v>
      </c>
      <c r="J157" s="208">
        <v>0</v>
      </c>
      <c r="K157" s="208">
        <v>0</v>
      </c>
      <c r="L157" s="208">
        <v>0</v>
      </c>
      <c r="M157" s="208">
        <v>0</v>
      </c>
      <c r="N157" s="208">
        <v>0</v>
      </c>
      <c r="O157" s="208">
        <v>0</v>
      </c>
      <c r="P157" s="208">
        <v>0</v>
      </c>
      <c r="Q157" s="208">
        <v>0</v>
      </c>
      <c r="R157" s="208">
        <v>0</v>
      </c>
      <c r="S157" s="208">
        <v>0</v>
      </c>
      <c r="T157" s="208">
        <v>0</v>
      </c>
      <c r="U157" s="208">
        <v>0</v>
      </c>
      <c r="V157" s="208">
        <v>0</v>
      </c>
      <c r="W157" s="208">
        <v>0</v>
      </c>
      <c r="X157" s="208">
        <v>0</v>
      </c>
      <c r="Y157" s="208">
        <v>0</v>
      </c>
      <c r="Z157" s="208">
        <v>0</v>
      </c>
      <c r="AA157" s="208">
        <v>0</v>
      </c>
      <c r="AB157" s="208">
        <v>0</v>
      </c>
      <c r="AC157" s="208">
        <v>0</v>
      </c>
      <c r="AD157" s="208">
        <v>0</v>
      </c>
      <c r="AE157" s="208">
        <v>0</v>
      </c>
      <c r="AF157" s="208">
        <v>0</v>
      </c>
      <c r="AG157" s="208">
        <v>0</v>
      </c>
      <c r="AH157" s="208">
        <v>0</v>
      </c>
      <c r="AI157" s="208">
        <v>0</v>
      </c>
      <c r="AJ157" s="208">
        <v>0</v>
      </c>
      <c r="AK157" s="208">
        <v>0</v>
      </c>
      <c r="AL157" s="208">
        <v>0</v>
      </c>
      <c r="AM157" s="208">
        <v>0</v>
      </c>
      <c r="AN157" s="208">
        <v>0</v>
      </c>
      <c r="AO157" s="214">
        <v>0</v>
      </c>
      <c r="AP157" s="208">
        <v>0</v>
      </c>
      <c r="AQ157" s="232">
        <f t="shared" si="399"/>
        <v>0</v>
      </c>
      <c r="AR157" s="232">
        <f t="shared" ref="AR157:BW157" si="525">IFERROR(IF(AR$25-$C157&lt;0,0,VLOOKUP((ROUNDDOWN((AR$25-$C157)/365+1,0)),$C$8:$E$16,3,0))*$E153*$D$3,0)</f>
        <v>0</v>
      </c>
      <c r="AS157" s="232">
        <f t="shared" si="525"/>
        <v>0</v>
      </c>
      <c r="AT157" s="232">
        <f t="shared" si="525"/>
        <v>0</v>
      </c>
      <c r="AU157" s="232">
        <f t="shared" si="525"/>
        <v>0</v>
      </c>
      <c r="AV157" s="232">
        <f t="shared" si="525"/>
        <v>0</v>
      </c>
      <c r="AW157" s="232">
        <f t="shared" si="525"/>
        <v>0</v>
      </c>
      <c r="AX157" s="232">
        <f t="shared" si="525"/>
        <v>0</v>
      </c>
      <c r="AY157" s="232">
        <f t="shared" si="525"/>
        <v>0</v>
      </c>
      <c r="AZ157" s="232">
        <f t="shared" si="525"/>
        <v>0</v>
      </c>
      <c r="BA157" s="232">
        <f t="shared" si="525"/>
        <v>0</v>
      </c>
      <c r="BB157" s="232">
        <f t="shared" si="525"/>
        <v>0</v>
      </c>
      <c r="BC157" s="232">
        <f t="shared" si="525"/>
        <v>0</v>
      </c>
      <c r="BD157" s="232">
        <f t="shared" si="525"/>
        <v>0</v>
      </c>
      <c r="BE157" s="232">
        <f t="shared" si="525"/>
        <v>0</v>
      </c>
      <c r="BF157" s="232">
        <f t="shared" si="525"/>
        <v>0</v>
      </c>
      <c r="BG157" s="232">
        <f t="shared" si="525"/>
        <v>0</v>
      </c>
      <c r="BH157" s="232">
        <f t="shared" si="525"/>
        <v>0</v>
      </c>
      <c r="BI157" s="232">
        <f t="shared" si="525"/>
        <v>0</v>
      </c>
      <c r="BJ157" s="232">
        <f t="shared" si="525"/>
        <v>0</v>
      </c>
      <c r="BK157" s="232">
        <f t="shared" si="525"/>
        <v>0</v>
      </c>
      <c r="BL157" s="232">
        <f t="shared" si="525"/>
        <v>0</v>
      </c>
      <c r="BM157" s="232">
        <f t="shared" si="525"/>
        <v>0</v>
      </c>
      <c r="BN157" s="232">
        <f t="shared" si="525"/>
        <v>0</v>
      </c>
      <c r="BO157" s="269">
        <f t="shared" si="314"/>
        <v>0</v>
      </c>
      <c r="BP157" s="232">
        <f t="shared" si="525"/>
        <v>0</v>
      </c>
      <c r="BQ157" s="232">
        <f t="shared" si="525"/>
        <v>0</v>
      </c>
      <c r="BR157" s="232">
        <f t="shared" si="525"/>
        <v>0</v>
      </c>
      <c r="BS157" s="232">
        <f t="shared" si="525"/>
        <v>0</v>
      </c>
      <c r="BT157" s="232">
        <f t="shared" si="525"/>
        <v>0</v>
      </c>
      <c r="BU157" s="232">
        <f t="shared" si="525"/>
        <v>0</v>
      </c>
      <c r="BV157" s="232">
        <f t="shared" si="525"/>
        <v>0</v>
      </c>
      <c r="BW157" s="232">
        <f t="shared" si="525"/>
        <v>0</v>
      </c>
      <c r="BX157" s="232">
        <f t="shared" ref="BX157:DA157" si="526">IFERROR(IF(BX$25-$C157&lt;0,0,VLOOKUP((ROUNDDOWN((BX$25-$C157)/365+1,0)),$C$8:$E$16,3,0))*$E153*$D$3,0)</f>
        <v>0</v>
      </c>
      <c r="BY157" s="232">
        <f t="shared" si="526"/>
        <v>0</v>
      </c>
      <c r="BZ157" s="232">
        <f t="shared" si="526"/>
        <v>0</v>
      </c>
      <c r="CA157" s="232">
        <f t="shared" si="526"/>
        <v>0</v>
      </c>
      <c r="CB157" s="232">
        <f t="shared" si="526"/>
        <v>0</v>
      </c>
      <c r="CC157" s="232">
        <f t="shared" si="526"/>
        <v>0</v>
      </c>
      <c r="CD157" s="232">
        <f t="shared" si="526"/>
        <v>0</v>
      </c>
      <c r="CE157" s="232">
        <f t="shared" si="526"/>
        <v>0</v>
      </c>
      <c r="CF157" s="232">
        <f t="shared" si="526"/>
        <v>0</v>
      </c>
      <c r="CG157" s="232">
        <f t="shared" si="526"/>
        <v>0</v>
      </c>
      <c r="CH157" s="232">
        <f t="shared" si="526"/>
        <v>0</v>
      </c>
      <c r="CI157" s="232">
        <f t="shared" si="526"/>
        <v>0</v>
      </c>
      <c r="CJ157" s="232">
        <f t="shared" si="526"/>
        <v>0</v>
      </c>
      <c r="CK157" s="232">
        <f t="shared" si="526"/>
        <v>0</v>
      </c>
      <c r="CL157" s="232">
        <f t="shared" si="526"/>
        <v>30.145169171165474</v>
      </c>
      <c r="CM157" s="232">
        <f t="shared" si="526"/>
        <v>30.145169171165474</v>
      </c>
      <c r="CN157" s="232">
        <f t="shared" si="526"/>
        <v>30.145169171165474</v>
      </c>
      <c r="CO157" s="232">
        <f t="shared" si="526"/>
        <v>30.145169171165474</v>
      </c>
      <c r="CP157" s="232">
        <f t="shared" si="526"/>
        <v>30.145169171165474</v>
      </c>
      <c r="CQ157" s="232">
        <f t="shared" si="526"/>
        <v>30.145169171165474</v>
      </c>
      <c r="CR157" s="232">
        <f t="shared" si="526"/>
        <v>30.145169171165474</v>
      </c>
      <c r="CS157" s="232">
        <f t="shared" si="526"/>
        <v>30.145169171165474</v>
      </c>
      <c r="CT157" s="232">
        <f t="shared" si="526"/>
        <v>30.145169171165474</v>
      </c>
      <c r="CU157" s="232">
        <f t="shared" si="526"/>
        <v>30.145169171165474</v>
      </c>
      <c r="CV157" s="232">
        <f t="shared" si="526"/>
        <v>30.145169171165474</v>
      </c>
      <c r="CW157" s="232">
        <f t="shared" si="526"/>
        <v>30.145169171165474</v>
      </c>
      <c r="CX157" s="232">
        <f t="shared" si="526"/>
        <v>31.943245536479246</v>
      </c>
      <c r="CY157" s="232">
        <f t="shared" si="526"/>
        <v>31.943245536479246</v>
      </c>
      <c r="CZ157" s="232">
        <f t="shared" si="526"/>
        <v>31.943245536479246</v>
      </c>
      <c r="DA157" s="232">
        <f t="shared" si="526"/>
        <v>31.943245536479246</v>
      </c>
      <c r="DD157" s="325">
        <v>0</v>
      </c>
      <c r="DE157" s="151">
        <v>0</v>
      </c>
      <c r="DF157" s="151">
        <v>0</v>
      </c>
      <c r="DG157" s="151">
        <v>0</v>
      </c>
      <c r="DH157" s="151">
        <v>0</v>
      </c>
      <c r="DI157" s="151">
        <v>0</v>
      </c>
      <c r="DJ157" s="151">
        <v>0</v>
      </c>
      <c r="DK157" s="151">
        <v>0</v>
      </c>
      <c r="DL157" s="151">
        <v>0</v>
      </c>
      <c r="DM157" s="151">
        <v>0</v>
      </c>
      <c r="DN157" s="151">
        <v>0</v>
      </c>
      <c r="DO157" s="151">
        <v>0</v>
      </c>
      <c r="DP157" s="151">
        <v>0</v>
      </c>
      <c r="DQ157" s="151">
        <v>0</v>
      </c>
      <c r="DR157" s="151">
        <v>0</v>
      </c>
      <c r="DS157" s="151">
        <v>0</v>
      </c>
      <c r="DT157" s="151">
        <v>0</v>
      </c>
      <c r="DU157" s="151">
        <v>0</v>
      </c>
      <c r="DV157" s="151">
        <v>0</v>
      </c>
      <c r="DW157" s="151">
        <v>0</v>
      </c>
      <c r="DX157" s="151">
        <v>0</v>
      </c>
      <c r="DY157" s="151">
        <v>0</v>
      </c>
      <c r="DZ157" s="151">
        <v>0</v>
      </c>
      <c r="EA157" s="151">
        <v>0</v>
      </c>
      <c r="EB157" s="151">
        <v>0</v>
      </c>
      <c r="EC157" s="151">
        <v>0</v>
      </c>
      <c r="ED157" s="151">
        <v>0</v>
      </c>
      <c r="EE157" s="151">
        <v>0</v>
      </c>
      <c r="EF157" s="151">
        <v>0</v>
      </c>
      <c r="EG157" s="151">
        <v>0</v>
      </c>
      <c r="EH157" s="151">
        <v>0</v>
      </c>
      <c r="EI157" s="151">
        <v>0</v>
      </c>
      <c r="EJ157" s="151">
        <v>0</v>
      </c>
      <c r="EK157" s="151">
        <v>0</v>
      </c>
      <c r="EL157" s="151">
        <v>0</v>
      </c>
      <c r="EM157" s="151">
        <v>0</v>
      </c>
      <c r="EN157" s="326">
        <v>0</v>
      </c>
      <c r="EO157" s="325">
        <f t="shared" si="402"/>
        <v>0</v>
      </c>
      <c r="EP157" s="151">
        <f t="shared" ref="EP157:FU157" si="527">IFERROR(IF(EP$25-$C157&lt;0,0,VLOOKUP((ROUNDDOWN((EP$25-$C157)/365+1,0)),$C$8:$E$16,3,0))*$E153*$D$20,0)</f>
        <v>0</v>
      </c>
      <c r="EQ157" s="151">
        <f t="shared" si="527"/>
        <v>0</v>
      </c>
      <c r="ER157" s="151">
        <f t="shared" si="527"/>
        <v>0</v>
      </c>
      <c r="ES157" s="151">
        <f t="shared" si="527"/>
        <v>0</v>
      </c>
      <c r="ET157" s="151">
        <f t="shared" si="527"/>
        <v>0</v>
      </c>
      <c r="EU157" s="151">
        <f t="shared" si="527"/>
        <v>0</v>
      </c>
      <c r="EV157" s="151">
        <f t="shared" si="527"/>
        <v>0</v>
      </c>
      <c r="EW157" s="151">
        <f t="shared" si="527"/>
        <v>0</v>
      </c>
      <c r="EX157" s="151">
        <f t="shared" si="527"/>
        <v>0</v>
      </c>
      <c r="EY157" s="151">
        <f t="shared" si="527"/>
        <v>0</v>
      </c>
      <c r="EZ157" s="151">
        <f t="shared" si="527"/>
        <v>0</v>
      </c>
      <c r="FA157" s="151">
        <f t="shared" si="527"/>
        <v>0</v>
      </c>
      <c r="FB157" s="151">
        <f t="shared" si="527"/>
        <v>0</v>
      </c>
      <c r="FC157" s="151">
        <f t="shared" si="527"/>
        <v>0</v>
      </c>
      <c r="FD157" s="151">
        <f t="shared" si="527"/>
        <v>0</v>
      </c>
      <c r="FE157" s="151">
        <f t="shared" si="527"/>
        <v>0</v>
      </c>
      <c r="FF157" s="151">
        <f t="shared" si="527"/>
        <v>0</v>
      </c>
      <c r="FG157" s="151">
        <f t="shared" si="527"/>
        <v>0</v>
      </c>
      <c r="FH157" s="151">
        <f t="shared" si="527"/>
        <v>0</v>
      </c>
      <c r="FI157" s="151">
        <f t="shared" si="527"/>
        <v>0</v>
      </c>
      <c r="FJ157" s="151">
        <f t="shared" si="527"/>
        <v>0</v>
      </c>
      <c r="FK157" s="151">
        <f t="shared" si="527"/>
        <v>0</v>
      </c>
      <c r="FL157" s="151">
        <f t="shared" si="527"/>
        <v>0</v>
      </c>
      <c r="FM157" s="210">
        <f t="shared" si="527"/>
        <v>0</v>
      </c>
      <c r="FN157" s="151">
        <f t="shared" si="527"/>
        <v>0</v>
      </c>
      <c r="FO157" s="151">
        <f t="shared" si="527"/>
        <v>0</v>
      </c>
      <c r="FP157" s="151">
        <f t="shared" si="527"/>
        <v>0</v>
      </c>
      <c r="FQ157" s="151">
        <f t="shared" si="527"/>
        <v>0</v>
      </c>
      <c r="FR157" s="151">
        <f t="shared" si="527"/>
        <v>0</v>
      </c>
      <c r="FS157" s="151">
        <f t="shared" si="527"/>
        <v>0</v>
      </c>
      <c r="FT157" s="151">
        <f t="shared" si="527"/>
        <v>0</v>
      </c>
      <c r="FU157" s="151">
        <f t="shared" si="527"/>
        <v>0</v>
      </c>
      <c r="FV157" s="151">
        <f t="shared" ref="FV157:GY157" si="528">IFERROR(IF(FV$25-$C157&lt;0,0,VLOOKUP((ROUNDDOWN((FV$25-$C157)/365+1,0)),$C$8:$E$16,3,0))*$E153*$D$20,0)</f>
        <v>0</v>
      </c>
      <c r="FW157" s="151">
        <f t="shared" si="528"/>
        <v>0</v>
      </c>
      <c r="FX157" s="151">
        <f t="shared" si="528"/>
        <v>0</v>
      </c>
      <c r="FY157" s="151">
        <f t="shared" si="528"/>
        <v>0</v>
      </c>
      <c r="FZ157" s="151">
        <f t="shared" si="528"/>
        <v>0</v>
      </c>
      <c r="GA157" s="151">
        <f t="shared" si="528"/>
        <v>0</v>
      </c>
      <c r="GB157" s="151">
        <f t="shared" si="528"/>
        <v>0</v>
      </c>
      <c r="GC157" s="151">
        <f t="shared" si="528"/>
        <v>0</v>
      </c>
      <c r="GD157" s="151">
        <f t="shared" si="528"/>
        <v>0</v>
      </c>
      <c r="GE157" s="151">
        <f t="shared" si="528"/>
        <v>0</v>
      </c>
      <c r="GF157" s="151">
        <f t="shared" si="528"/>
        <v>0</v>
      </c>
      <c r="GG157" s="151">
        <f t="shared" si="528"/>
        <v>0</v>
      </c>
      <c r="GH157" s="151">
        <f t="shared" si="528"/>
        <v>0</v>
      </c>
      <c r="GI157" s="151">
        <f t="shared" si="528"/>
        <v>0</v>
      </c>
      <c r="GJ157" s="151">
        <f t="shared" si="528"/>
        <v>1149.2617500000001</v>
      </c>
      <c r="GK157" s="151">
        <f t="shared" si="528"/>
        <v>1149.2617500000001</v>
      </c>
      <c r="GL157" s="307">
        <f t="shared" si="528"/>
        <v>1149.2617500000001</v>
      </c>
      <c r="GM157" s="151">
        <f t="shared" si="528"/>
        <v>1149.2617500000001</v>
      </c>
      <c r="GN157" s="151">
        <f t="shared" si="528"/>
        <v>1149.2617500000001</v>
      </c>
      <c r="GO157" s="151">
        <f t="shared" si="528"/>
        <v>1149.2617500000001</v>
      </c>
      <c r="GP157" s="151">
        <f t="shared" si="528"/>
        <v>1149.2617500000001</v>
      </c>
      <c r="GQ157" s="151">
        <f t="shared" si="528"/>
        <v>1149.2617500000001</v>
      </c>
      <c r="GR157" s="151">
        <f t="shared" si="528"/>
        <v>1149.2617500000001</v>
      </c>
      <c r="GS157" s="151">
        <f t="shared" si="528"/>
        <v>1149.2617500000001</v>
      </c>
      <c r="GT157" s="151">
        <f t="shared" si="528"/>
        <v>1149.2617500000001</v>
      </c>
      <c r="GU157" s="151">
        <f t="shared" si="528"/>
        <v>1149.2617500000001</v>
      </c>
      <c r="GV157" s="151">
        <f t="shared" si="528"/>
        <v>1217.81205</v>
      </c>
      <c r="GW157" s="151">
        <f t="shared" si="528"/>
        <v>1217.81205</v>
      </c>
      <c r="GX157" s="151">
        <f t="shared" si="528"/>
        <v>1217.81205</v>
      </c>
      <c r="GY157" s="151">
        <f t="shared" si="528"/>
        <v>1217.81205</v>
      </c>
    </row>
    <row r="158" spans="3:207" x14ac:dyDescent="0.25">
      <c r="C158" s="144">
        <v>44896</v>
      </c>
      <c r="D158" s="203">
        <f t="shared" si="342"/>
        <v>44926</v>
      </c>
      <c r="E158" s="213">
        <f>VLOOKUP(C158,'Sale_Actual&amp;forcast'!$B$4:$D$150,3,0)</f>
        <v>1250</v>
      </c>
      <c r="F158" s="208">
        <v>0</v>
      </c>
      <c r="G158" s="208">
        <v>0</v>
      </c>
      <c r="H158" s="208">
        <v>0</v>
      </c>
      <c r="I158" s="208">
        <v>0</v>
      </c>
      <c r="J158" s="208">
        <v>0</v>
      </c>
      <c r="K158" s="208">
        <v>0</v>
      </c>
      <c r="L158" s="208">
        <v>0</v>
      </c>
      <c r="M158" s="208">
        <v>0</v>
      </c>
      <c r="N158" s="208">
        <v>0</v>
      </c>
      <c r="O158" s="208">
        <v>0</v>
      </c>
      <c r="P158" s="208">
        <v>0</v>
      </c>
      <c r="Q158" s="208">
        <v>0</v>
      </c>
      <c r="R158" s="208">
        <v>0</v>
      </c>
      <c r="S158" s="208">
        <v>0</v>
      </c>
      <c r="T158" s="208">
        <v>0</v>
      </c>
      <c r="U158" s="208">
        <v>0</v>
      </c>
      <c r="V158" s="208">
        <v>0</v>
      </c>
      <c r="W158" s="208">
        <v>0</v>
      </c>
      <c r="X158" s="208">
        <v>0</v>
      </c>
      <c r="Y158" s="208">
        <v>0</v>
      </c>
      <c r="Z158" s="208">
        <v>0</v>
      </c>
      <c r="AA158" s="208">
        <v>0</v>
      </c>
      <c r="AB158" s="208">
        <v>0</v>
      </c>
      <c r="AC158" s="208">
        <v>0</v>
      </c>
      <c r="AD158" s="208">
        <v>0</v>
      </c>
      <c r="AE158" s="208">
        <v>0</v>
      </c>
      <c r="AF158" s="208">
        <v>0</v>
      </c>
      <c r="AG158" s="208">
        <v>0</v>
      </c>
      <c r="AH158" s="208">
        <v>0</v>
      </c>
      <c r="AI158" s="208">
        <v>0</v>
      </c>
      <c r="AJ158" s="208">
        <v>0</v>
      </c>
      <c r="AK158" s="208">
        <v>0</v>
      </c>
      <c r="AL158" s="208">
        <v>0</v>
      </c>
      <c r="AM158" s="208">
        <v>0</v>
      </c>
      <c r="AN158" s="208">
        <v>0</v>
      </c>
      <c r="AO158" s="214">
        <v>0</v>
      </c>
      <c r="AP158" s="208">
        <v>0</v>
      </c>
      <c r="AQ158" s="232">
        <f t="shared" ref="AQ158:AQ172" si="529">IFERROR(IF(AQ$25-$C158&lt;0,0,VLOOKUP((ROUNDDOWN((AQ$25-$C158)/365+1,0)),$C$8:$E$16,3,0))*$E154*($D$3*$AQ$24/31),0)</f>
        <v>0</v>
      </c>
      <c r="AR158" s="232">
        <f t="shared" ref="AR158:BW158" si="530">IFERROR(IF(AR$25-$C158&lt;0,0,VLOOKUP((ROUNDDOWN((AR$25-$C158)/365+1,0)),$C$8:$E$16,3,0))*$E154*$D$3,0)</f>
        <v>0</v>
      </c>
      <c r="AS158" s="232">
        <f t="shared" si="530"/>
        <v>0</v>
      </c>
      <c r="AT158" s="232">
        <f t="shared" si="530"/>
        <v>0</v>
      </c>
      <c r="AU158" s="232">
        <f t="shared" si="530"/>
        <v>0</v>
      </c>
      <c r="AV158" s="232">
        <f t="shared" si="530"/>
        <v>0</v>
      </c>
      <c r="AW158" s="232">
        <f t="shared" si="530"/>
        <v>0</v>
      </c>
      <c r="AX158" s="232">
        <f t="shared" si="530"/>
        <v>0</v>
      </c>
      <c r="AY158" s="232">
        <f t="shared" si="530"/>
        <v>0</v>
      </c>
      <c r="AZ158" s="232">
        <f t="shared" si="530"/>
        <v>0</v>
      </c>
      <c r="BA158" s="232">
        <f t="shared" si="530"/>
        <v>0</v>
      </c>
      <c r="BB158" s="232">
        <f t="shared" si="530"/>
        <v>0</v>
      </c>
      <c r="BC158" s="232">
        <f t="shared" si="530"/>
        <v>0</v>
      </c>
      <c r="BD158" s="232">
        <f t="shared" si="530"/>
        <v>0</v>
      </c>
      <c r="BE158" s="232">
        <f t="shared" si="530"/>
        <v>0</v>
      </c>
      <c r="BF158" s="232">
        <f t="shared" si="530"/>
        <v>0</v>
      </c>
      <c r="BG158" s="232">
        <f t="shared" si="530"/>
        <v>0</v>
      </c>
      <c r="BH158" s="232">
        <f t="shared" si="530"/>
        <v>0</v>
      </c>
      <c r="BI158" s="232">
        <f t="shared" si="530"/>
        <v>0</v>
      </c>
      <c r="BJ158" s="232">
        <f t="shared" si="530"/>
        <v>0</v>
      </c>
      <c r="BK158" s="232">
        <f t="shared" si="530"/>
        <v>0</v>
      </c>
      <c r="BL158" s="232">
        <f t="shared" si="530"/>
        <v>0</v>
      </c>
      <c r="BM158" s="232">
        <f t="shared" si="530"/>
        <v>0</v>
      </c>
      <c r="BN158" s="232">
        <f t="shared" si="530"/>
        <v>0</v>
      </c>
      <c r="BO158" s="269">
        <f t="shared" si="314"/>
        <v>0</v>
      </c>
      <c r="BP158" s="232">
        <f t="shared" si="530"/>
        <v>0</v>
      </c>
      <c r="BQ158" s="232">
        <f t="shared" si="530"/>
        <v>0</v>
      </c>
      <c r="BR158" s="232">
        <f t="shared" si="530"/>
        <v>0</v>
      </c>
      <c r="BS158" s="232">
        <f t="shared" si="530"/>
        <v>0</v>
      </c>
      <c r="BT158" s="232">
        <f t="shared" si="530"/>
        <v>0</v>
      </c>
      <c r="BU158" s="232">
        <f t="shared" si="530"/>
        <v>0</v>
      </c>
      <c r="BV158" s="232">
        <f t="shared" si="530"/>
        <v>0</v>
      </c>
      <c r="BW158" s="232">
        <f t="shared" si="530"/>
        <v>0</v>
      </c>
      <c r="BX158" s="232">
        <f t="shared" ref="BX158:DA158" si="531">IFERROR(IF(BX$25-$C158&lt;0,0,VLOOKUP((ROUNDDOWN((BX$25-$C158)/365+1,0)),$C$8:$E$16,3,0))*$E154*$D$3,0)</f>
        <v>0</v>
      </c>
      <c r="BY158" s="232">
        <f t="shared" si="531"/>
        <v>0</v>
      </c>
      <c r="BZ158" s="232">
        <f t="shared" si="531"/>
        <v>0</v>
      </c>
      <c r="CA158" s="232">
        <f t="shared" si="531"/>
        <v>0</v>
      </c>
      <c r="CB158" s="232">
        <f t="shared" si="531"/>
        <v>0</v>
      </c>
      <c r="CC158" s="232">
        <f t="shared" si="531"/>
        <v>0</v>
      </c>
      <c r="CD158" s="232">
        <f t="shared" si="531"/>
        <v>0</v>
      </c>
      <c r="CE158" s="232">
        <f t="shared" si="531"/>
        <v>0</v>
      </c>
      <c r="CF158" s="232">
        <f t="shared" si="531"/>
        <v>0</v>
      </c>
      <c r="CG158" s="232">
        <f t="shared" si="531"/>
        <v>0</v>
      </c>
      <c r="CH158" s="232">
        <f t="shared" si="531"/>
        <v>0</v>
      </c>
      <c r="CI158" s="232">
        <f t="shared" si="531"/>
        <v>0</v>
      </c>
      <c r="CJ158" s="232">
        <f t="shared" si="531"/>
        <v>0</v>
      </c>
      <c r="CK158" s="232">
        <f t="shared" si="531"/>
        <v>0</v>
      </c>
      <c r="CL158" s="232">
        <f t="shared" si="531"/>
        <v>0</v>
      </c>
      <c r="CM158" s="232">
        <f t="shared" si="531"/>
        <v>30.145169171165474</v>
      </c>
      <c r="CN158" s="232">
        <f t="shared" si="531"/>
        <v>30.145169171165474</v>
      </c>
      <c r="CO158" s="232">
        <f t="shared" si="531"/>
        <v>30.145169171165474</v>
      </c>
      <c r="CP158" s="232">
        <f t="shared" si="531"/>
        <v>30.145169171165474</v>
      </c>
      <c r="CQ158" s="232">
        <f t="shared" si="531"/>
        <v>30.145169171165474</v>
      </c>
      <c r="CR158" s="232">
        <f t="shared" si="531"/>
        <v>30.145169171165474</v>
      </c>
      <c r="CS158" s="232">
        <f t="shared" si="531"/>
        <v>30.145169171165474</v>
      </c>
      <c r="CT158" s="232">
        <f t="shared" si="531"/>
        <v>30.145169171165474</v>
      </c>
      <c r="CU158" s="232">
        <f t="shared" si="531"/>
        <v>30.145169171165474</v>
      </c>
      <c r="CV158" s="232">
        <f t="shared" si="531"/>
        <v>30.145169171165474</v>
      </c>
      <c r="CW158" s="232">
        <f t="shared" si="531"/>
        <v>30.145169171165474</v>
      </c>
      <c r="CX158" s="232">
        <f t="shared" si="531"/>
        <v>30.145169171165474</v>
      </c>
      <c r="CY158" s="232">
        <f t="shared" si="531"/>
        <v>31.943245536479246</v>
      </c>
      <c r="CZ158" s="232">
        <f t="shared" si="531"/>
        <v>31.943245536479246</v>
      </c>
      <c r="DA158" s="232">
        <f t="shared" si="531"/>
        <v>31.943245536479246</v>
      </c>
      <c r="DD158" s="325">
        <v>0</v>
      </c>
      <c r="DE158" s="151">
        <v>0</v>
      </c>
      <c r="DF158" s="151">
        <v>0</v>
      </c>
      <c r="DG158" s="151">
        <v>0</v>
      </c>
      <c r="DH158" s="151">
        <v>0</v>
      </c>
      <c r="DI158" s="151">
        <v>0</v>
      </c>
      <c r="DJ158" s="151">
        <v>0</v>
      </c>
      <c r="DK158" s="151">
        <v>0</v>
      </c>
      <c r="DL158" s="151">
        <v>0</v>
      </c>
      <c r="DM158" s="151">
        <v>0</v>
      </c>
      <c r="DN158" s="151">
        <v>0</v>
      </c>
      <c r="DO158" s="151">
        <v>0</v>
      </c>
      <c r="DP158" s="151">
        <v>0</v>
      </c>
      <c r="DQ158" s="151">
        <v>0</v>
      </c>
      <c r="DR158" s="151">
        <v>0</v>
      </c>
      <c r="DS158" s="151">
        <v>0</v>
      </c>
      <c r="DT158" s="151">
        <v>0</v>
      </c>
      <c r="DU158" s="151">
        <v>0</v>
      </c>
      <c r="DV158" s="151">
        <v>0</v>
      </c>
      <c r="DW158" s="151">
        <v>0</v>
      </c>
      <c r="DX158" s="151">
        <v>0</v>
      </c>
      <c r="DY158" s="151">
        <v>0</v>
      </c>
      <c r="DZ158" s="151">
        <v>0</v>
      </c>
      <c r="EA158" s="151">
        <v>0</v>
      </c>
      <c r="EB158" s="151">
        <v>0</v>
      </c>
      <c r="EC158" s="151">
        <v>0</v>
      </c>
      <c r="ED158" s="151">
        <v>0</v>
      </c>
      <c r="EE158" s="151">
        <v>0</v>
      </c>
      <c r="EF158" s="151">
        <v>0</v>
      </c>
      <c r="EG158" s="151">
        <v>0</v>
      </c>
      <c r="EH158" s="151">
        <v>0</v>
      </c>
      <c r="EI158" s="151">
        <v>0</v>
      </c>
      <c r="EJ158" s="151">
        <v>0</v>
      </c>
      <c r="EK158" s="151">
        <v>0</v>
      </c>
      <c r="EL158" s="151">
        <v>0</v>
      </c>
      <c r="EM158" s="151">
        <v>0</v>
      </c>
      <c r="EN158" s="326">
        <v>0</v>
      </c>
      <c r="EO158" s="325">
        <f t="shared" ref="EO158:EO172" si="532">(IFERROR(IF(EO$25-$C158&lt;0,0,VLOOKUP((ROUNDDOWN((EO$25-$C158)/365+1,0)),$C$8:$E$16,3,0))*$E154*$D$20,0))*(EO$24/31)</f>
        <v>0</v>
      </c>
      <c r="EP158" s="151">
        <f t="shared" ref="EP158:FU158" si="533">IFERROR(IF(EP$25-$C158&lt;0,0,VLOOKUP((ROUNDDOWN((EP$25-$C158)/365+1,0)),$C$8:$E$16,3,0))*$E154*$D$20,0)</f>
        <v>0</v>
      </c>
      <c r="EQ158" s="151">
        <f t="shared" si="533"/>
        <v>0</v>
      </c>
      <c r="ER158" s="151">
        <f t="shared" si="533"/>
        <v>0</v>
      </c>
      <c r="ES158" s="151">
        <f t="shared" si="533"/>
        <v>0</v>
      </c>
      <c r="ET158" s="151">
        <f t="shared" si="533"/>
        <v>0</v>
      </c>
      <c r="EU158" s="151">
        <f t="shared" si="533"/>
        <v>0</v>
      </c>
      <c r="EV158" s="151">
        <f t="shared" si="533"/>
        <v>0</v>
      </c>
      <c r="EW158" s="151">
        <f t="shared" si="533"/>
        <v>0</v>
      </c>
      <c r="EX158" s="151">
        <f t="shared" si="533"/>
        <v>0</v>
      </c>
      <c r="EY158" s="151">
        <f t="shared" si="533"/>
        <v>0</v>
      </c>
      <c r="EZ158" s="151">
        <f t="shared" si="533"/>
        <v>0</v>
      </c>
      <c r="FA158" s="151">
        <f t="shared" si="533"/>
        <v>0</v>
      </c>
      <c r="FB158" s="151">
        <f t="shared" si="533"/>
        <v>0</v>
      </c>
      <c r="FC158" s="151">
        <f t="shared" si="533"/>
        <v>0</v>
      </c>
      <c r="FD158" s="151">
        <f t="shared" si="533"/>
        <v>0</v>
      </c>
      <c r="FE158" s="151">
        <f t="shared" si="533"/>
        <v>0</v>
      </c>
      <c r="FF158" s="151">
        <f t="shared" si="533"/>
        <v>0</v>
      </c>
      <c r="FG158" s="151">
        <f t="shared" si="533"/>
        <v>0</v>
      </c>
      <c r="FH158" s="151">
        <f t="shared" si="533"/>
        <v>0</v>
      </c>
      <c r="FI158" s="151">
        <f t="shared" si="533"/>
        <v>0</v>
      </c>
      <c r="FJ158" s="151">
        <f t="shared" si="533"/>
        <v>0</v>
      </c>
      <c r="FK158" s="151">
        <f t="shared" si="533"/>
        <v>0</v>
      </c>
      <c r="FL158" s="151">
        <f t="shared" si="533"/>
        <v>0</v>
      </c>
      <c r="FM158" s="210">
        <f t="shared" si="533"/>
        <v>0</v>
      </c>
      <c r="FN158" s="151">
        <f t="shared" si="533"/>
        <v>0</v>
      </c>
      <c r="FO158" s="151">
        <f t="shared" si="533"/>
        <v>0</v>
      </c>
      <c r="FP158" s="151">
        <f t="shared" si="533"/>
        <v>0</v>
      </c>
      <c r="FQ158" s="151">
        <f t="shared" si="533"/>
        <v>0</v>
      </c>
      <c r="FR158" s="151">
        <f t="shared" si="533"/>
        <v>0</v>
      </c>
      <c r="FS158" s="151">
        <f t="shared" si="533"/>
        <v>0</v>
      </c>
      <c r="FT158" s="151">
        <f t="shared" si="533"/>
        <v>0</v>
      </c>
      <c r="FU158" s="151">
        <f t="shared" si="533"/>
        <v>0</v>
      </c>
      <c r="FV158" s="151">
        <f t="shared" ref="FV158:GY158" si="534">IFERROR(IF(FV$25-$C158&lt;0,0,VLOOKUP((ROUNDDOWN((FV$25-$C158)/365+1,0)),$C$8:$E$16,3,0))*$E154*$D$20,0)</f>
        <v>0</v>
      </c>
      <c r="FW158" s="151">
        <f t="shared" si="534"/>
        <v>0</v>
      </c>
      <c r="FX158" s="151">
        <f t="shared" si="534"/>
        <v>0</v>
      </c>
      <c r="FY158" s="151">
        <f t="shared" si="534"/>
        <v>0</v>
      </c>
      <c r="FZ158" s="151">
        <f t="shared" si="534"/>
        <v>0</v>
      </c>
      <c r="GA158" s="151">
        <f t="shared" si="534"/>
        <v>0</v>
      </c>
      <c r="GB158" s="151">
        <f t="shared" si="534"/>
        <v>0</v>
      </c>
      <c r="GC158" s="151">
        <f t="shared" si="534"/>
        <v>0</v>
      </c>
      <c r="GD158" s="151">
        <f t="shared" si="534"/>
        <v>0</v>
      </c>
      <c r="GE158" s="151">
        <f t="shared" si="534"/>
        <v>0</v>
      </c>
      <c r="GF158" s="151">
        <f t="shared" si="534"/>
        <v>0</v>
      </c>
      <c r="GG158" s="151">
        <f t="shared" si="534"/>
        <v>0</v>
      </c>
      <c r="GH158" s="151">
        <f t="shared" si="534"/>
        <v>0</v>
      </c>
      <c r="GI158" s="151">
        <f t="shared" si="534"/>
        <v>0</v>
      </c>
      <c r="GJ158" s="151">
        <f t="shared" si="534"/>
        <v>0</v>
      </c>
      <c r="GK158" s="151">
        <f t="shared" si="534"/>
        <v>1149.2617500000001</v>
      </c>
      <c r="GL158" s="307">
        <f t="shared" si="534"/>
        <v>1149.2617500000001</v>
      </c>
      <c r="GM158" s="151">
        <f t="shared" si="534"/>
        <v>1149.2617500000001</v>
      </c>
      <c r="GN158" s="151">
        <f t="shared" si="534"/>
        <v>1149.2617500000001</v>
      </c>
      <c r="GO158" s="151">
        <f t="shared" si="534"/>
        <v>1149.2617500000001</v>
      </c>
      <c r="GP158" s="151">
        <f t="shared" si="534"/>
        <v>1149.2617500000001</v>
      </c>
      <c r="GQ158" s="151">
        <f t="shared" si="534"/>
        <v>1149.2617500000001</v>
      </c>
      <c r="GR158" s="151">
        <f t="shared" si="534"/>
        <v>1149.2617500000001</v>
      </c>
      <c r="GS158" s="151">
        <f t="shared" si="534"/>
        <v>1149.2617500000001</v>
      </c>
      <c r="GT158" s="151">
        <f t="shared" si="534"/>
        <v>1149.2617500000001</v>
      </c>
      <c r="GU158" s="151">
        <f t="shared" si="534"/>
        <v>1149.2617500000001</v>
      </c>
      <c r="GV158" s="151">
        <f t="shared" si="534"/>
        <v>1149.2617500000001</v>
      </c>
      <c r="GW158" s="151">
        <f t="shared" si="534"/>
        <v>1217.81205</v>
      </c>
      <c r="GX158" s="151">
        <f t="shared" si="534"/>
        <v>1217.81205</v>
      </c>
      <c r="GY158" s="151">
        <f t="shared" si="534"/>
        <v>1217.81205</v>
      </c>
    </row>
    <row r="159" spans="3:207" x14ac:dyDescent="0.25">
      <c r="C159" s="144">
        <v>44927</v>
      </c>
      <c r="D159" s="203">
        <f t="shared" si="342"/>
        <v>44957</v>
      </c>
      <c r="E159" s="213">
        <f>VLOOKUP(C159,'Sale_Actual&amp;forcast'!$B$4:$D$150,3,0)</f>
        <v>1250</v>
      </c>
      <c r="F159" s="208">
        <v>0</v>
      </c>
      <c r="G159" s="208">
        <v>0</v>
      </c>
      <c r="H159" s="208">
        <v>0</v>
      </c>
      <c r="I159" s="208">
        <v>0</v>
      </c>
      <c r="J159" s="208">
        <v>0</v>
      </c>
      <c r="K159" s="208">
        <v>0</v>
      </c>
      <c r="L159" s="208">
        <v>0</v>
      </c>
      <c r="M159" s="208">
        <v>0</v>
      </c>
      <c r="N159" s="208">
        <v>0</v>
      </c>
      <c r="O159" s="208">
        <v>0</v>
      </c>
      <c r="P159" s="208">
        <v>0</v>
      </c>
      <c r="Q159" s="208">
        <v>0</v>
      </c>
      <c r="R159" s="208">
        <v>0</v>
      </c>
      <c r="S159" s="208">
        <v>0</v>
      </c>
      <c r="T159" s="208">
        <v>0</v>
      </c>
      <c r="U159" s="208">
        <v>0</v>
      </c>
      <c r="V159" s="208">
        <v>0</v>
      </c>
      <c r="W159" s="208">
        <v>0</v>
      </c>
      <c r="X159" s="208">
        <v>0</v>
      </c>
      <c r="Y159" s="208">
        <v>0</v>
      </c>
      <c r="Z159" s="208">
        <v>0</v>
      </c>
      <c r="AA159" s="208">
        <v>0</v>
      </c>
      <c r="AB159" s="208">
        <v>0</v>
      </c>
      <c r="AC159" s="208">
        <v>0</v>
      </c>
      <c r="AD159" s="208">
        <v>0</v>
      </c>
      <c r="AE159" s="208">
        <v>0</v>
      </c>
      <c r="AF159" s="208">
        <v>0</v>
      </c>
      <c r="AG159" s="208">
        <v>0</v>
      </c>
      <c r="AH159" s="208">
        <v>0</v>
      </c>
      <c r="AI159" s="208">
        <v>0</v>
      </c>
      <c r="AJ159" s="208">
        <v>0</v>
      </c>
      <c r="AK159" s="208">
        <v>0</v>
      </c>
      <c r="AL159" s="208">
        <v>0</v>
      </c>
      <c r="AM159" s="208">
        <v>0</v>
      </c>
      <c r="AN159" s="208">
        <v>0</v>
      </c>
      <c r="AO159" s="214">
        <v>0</v>
      </c>
      <c r="AP159" s="208">
        <v>0</v>
      </c>
      <c r="AQ159" s="232">
        <f t="shared" si="529"/>
        <v>0</v>
      </c>
      <c r="AR159" s="232">
        <f t="shared" ref="AR159:BW159" si="535">IFERROR(IF(AR$25-$C159&lt;0,0,VLOOKUP((ROUNDDOWN((AR$25-$C159)/365+1,0)),$C$8:$E$16,3,0))*$E155*$D$3,0)</f>
        <v>0</v>
      </c>
      <c r="AS159" s="232">
        <f t="shared" si="535"/>
        <v>0</v>
      </c>
      <c r="AT159" s="232">
        <f t="shared" si="535"/>
        <v>0</v>
      </c>
      <c r="AU159" s="232">
        <f t="shared" si="535"/>
        <v>0</v>
      </c>
      <c r="AV159" s="232">
        <f t="shared" si="535"/>
        <v>0</v>
      </c>
      <c r="AW159" s="232">
        <f t="shared" si="535"/>
        <v>0</v>
      </c>
      <c r="AX159" s="232">
        <f t="shared" si="535"/>
        <v>0</v>
      </c>
      <c r="AY159" s="232">
        <f t="shared" si="535"/>
        <v>0</v>
      </c>
      <c r="AZ159" s="232">
        <f t="shared" si="535"/>
        <v>0</v>
      </c>
      <c r="BA159" s="232">
        <f t="shared" si="535"/>
        <v>0</v>
      </c>
      <c r="BB159" s="232">
        <f t="shared" si="535"/>
        <v>0</v>
      </c>
      <c r="BC159" s="232">
        <f t="shared" si="535"/>
        <v>0</v>
      </c>
      <c r="BD159" s="232">
        <f t="shared" si="535"/>
        <v>0</v>
      </c>
      <c r="BE159" s="232">
        <f t="shared" si="535"/>
        <v>0</v>
      </c>
      <c r="BF159" s="232">
        <f t="shared" si="535"/>
        <v>0</v>
      </c>
      <c r="BG159" s="232">
        <f t="shared" si="535"/>
        <v>0</v>
      </c>
      <c r="BH159" s="232">
        <f t="shared" si="535"/>
        <v>0</v>
      </c>
      <c r="BI159" s="232">
        <f t="shared" si="535"/>
        <v>0</v>
      </c>
      <c r="BJ159" s="232">
        <f t="shared" si="535"/>
        <v>0</v>
      </c>
      <c r="BK159" s="232">
        <f t="shared" si="535"/>
        <v>0</v>
      </c>
      <c r="BL159" s="232">
        <f t="shared" si="535"/>
        <v>0</v>
      </c>
      <c r="BM159" s="232">
        <f t="shared" si="535"/>
        <v>0</v>
      </c>
      <c r="BN159" s="232">
        <f t="shared" si="535"/>
        <v>0</v>
      </c>
      <c r="BO159" s="269">
        <f t="shared" si="314"/>
        <v>0</v>
      </c>
      <c r="BP159" s="232">
        <f t="shared" si="535"/>
        <v>0</v>
      </c>
      <c r="BQ159" s="232">
        <f t="shared" si="535"/>
        <v>0</v>
      </c>
      <c r="BR159" s="232">
        <f t="shared" si="535"/>
        <v>0</v>
      </c>
      <c r="BS159" s="232">
        <f t="shared" si="535"/>
        <v>0</v>
      </c>
      <c r="BT159" s="232">
        <f t="shared" si="535"/>
        <v>0</v>
      </c>
      <c r="BU159" s="232">
        <f t="shared" si="535"/>
        <v>0</v>
      </c>
      <c r="BV159" s="232">
        <f t="shared" si="535"/>
        <v>0</v>
      </c>
      <c r="BW159" s="232">
        <f t="shared" si="535"/>
        <v>0</v>
      </c>
      <c r="BX159" s="232">
        <f t="shared" ref="BX159:DA159" si="536">IFERROR(IF(BX$25-$C159&lt;0,0,VLOOKUP((ROUNDDOWN((BX$25-$C159)/365+1,0)),$C$8:$E$16,3,0))*$E155*$D$3,0)</f>
        <v>0</v>
      </c>
      <c r="BY159" s="232">
        <f t="shared" si="536"/>
        <v>0</v>
      </c>
      <c r="BZ159" s="232">
        <f t="shared" si="536"/>
        <v>0</v>
      </c>
      <c r="CA159" s="232">
        <f t="shared" si="536"/>
        <v>0</v>
      </c>
      <c r="CB159" s="232">
        <f t="shared" si="536"/>
        <v>0</v>
      </c>
      <c r="CC159" s="232">
        <f t="shared" si="536"/>
        <v>0</v>
      </c>
      <c r="CD159" s="232">
        <f t="shared" si="536"/>
        <v>0</v>
      </c>
      <c r="CE159" s="232">
        <f t="shared" si="536"/>
        <v>0</v>
      </c>
      <c r="CF159" s="232">
        <f t="shared" si="536"/>
        <v>0</v>
      </c>
      <c r="CG159" s="232">
        <f t="shared" si="536"/>
        <v>0</v>
      </c>
      <c r="CH159" s="232">
        <f t="shared" si="536"/>
        <v>0</v>
      </c>
      <c r="CI159" s="232">
        <f t="shared" si="536"/>
        <v>0</v>
      </c>
      <c r="CJ159" s="232">
        <f t="shared" si="536"/>
        <v>0</v>
      </c>
      <c r="CK159" s="232">
        <f t="shared" si="536"/>
        <v>0</v>
      </c>
      <c r="CL159" s="232">
        <f t="shared" si="536"/>
        <v>0</v>
      </c>
      <c r="CM159" s="232">
        <f t="shared" si="536"/>
        <v>0</v>
      </c>
      <c r="CN159" s="232">
        <f t="shared" si="536"/>
        <v>30.145169171165474</v>
      </c>
      <c r="CO159" s="232">
        <f t="shared" si="536"/>
        <v>30.145169171165474</v>
      </c>
      <c r="CP159" s="232">
        <f t="shared" si="536"/>
        <v>30.145169171165474</v>
      </c>
      <c r="CQ159" s="232">
        <f t="shared" si="536"/>
        <v>30.145169171165474</v>
      </c>
      <c r="CR159" s="232">
        <f t="shared" si="536"/>
        <v>30.145169171165474</v>
      </c>
      <c r="CS159" s="232">
        <f t="shared" si="536"/>
        <v>30.145169171165474</v>
      </c>
      <c r="CT159" s="232">
        <f t="shared" si="536"/>
        <v>30.145169171165474</v>
      </c>
      <c r="CU159" s="232">
        <f t="shared" si="536"/>
        <v>30.145169171165474</v>
      </c>
      <c r="CV159" s="232">
        <f t="shared" si="536"/>
        <v>30.145169171165474</v>
      </c>
      <c r="CW159" s="232">
        <f t="shared" si="536"/>
        <v>30.145169171165474</v>
      </c>
      <c r="CX159" s="232">
        <f t="shared" si="536"/>
        <v>30.145169171165474</v>
      </c>
      <c r="CY159" s="232">
        <f t="shared" si="536"/>
        <v>30.145169171165474</v>
      </c>
      <c r="CZ159" s="232">
        <f t="shared" si="536"/>
        <v>31.943245536479246</v>
      </c>
      <c r="DA159" s="232">
        <f t="shared" si="536"/>
        <v>31.943245536479246</v>
      </c>
      <c r="DD159" s="325">
        <v>0</v>
      </c>
      <c r="DE159" s="151">
        <v>0</v>
      </c>
      <c r="DF159" s="151">
        <v>0</v>
      </c>
      <c r="DG159" s="151">
        <v>0</v>
      </c>
      <c r="DH159" s="151">
        <v>0</v>
      </c>
      <c r="DI159" s="151">
        <v>0</v>
      </c>
      <c r="DJ159" s="151">
        <v>0</v>
      </c>
      <c r="DK159" s="151">
        <v>0</v>
      </c>
      <c r="DL159" s="151">
        <v>0</v>
      </c>
      <c r="DM159" s="151">
        <v>0</v>
      </c>
      <c r="DN159" s="151">
        <v>0</v>
      </c>
      <c r="DO159" s="151">
        <v>0</v>
      </c>
      <c r="DP159" s="151">
        <v>0</v>
      </c>
      <c r="DQ159" s="151">
        <v>0</v>
      </c>
      <c r="DR159" s="151">
        <v>0</v>
      </c>
      <c r="DS159" s="151">
        <v>0</v>
      </c>
      <c r="DT159" s="151">
        <v>0</v>
      </c>
      <c r="DU159" s="151">
        <v>0</v>
      </c>
      <c r="DV159" s="151">
        <v>0</v>
      </c>
      <c r="DW159" s="151">
        <v>0</v>
      </c>
      <c r="DX159" s="151">
        <v>0</v>
      </c>
      <c r="DY159" s="151">
        <v>0</v>
      </c>
      <c r="DZ159" s="151">
        <v>0</v>
      </c>
      <c r="EA159" s="151">
        <v>0</v>
      </c>
      <c r="EB159" s="151">
        <v>0</v>
      </c>
      <c r="EC159" s="151">
        <v>0</v>
      </c>
      <c r="ED159" s="151">
        <v>0</v>
      </c>
      <c r="EE159" s="151">
        <v>0</v>
      </c>
      <c r="EF159" s="151">
        <v>0</v>
      </c>
      <c r="EG159" s="151">
        <v>0</v>
      </c>
      <c r="EH159" s="151">
        <v>0</v>
      </c>
      <c r="EI159" s="151">
        <v>0</v>
      </c>
      <c r="EJ159" s="151">
        <v>0</v>
      </c>
      <c r="EK159" s="151">
        <v>0</v>
      </c>
      <c r="EL159" s="151">
        <v>0</v>
      </c>
      <c r="EM159" s="151">
        <v>0</v>
      </c>
      <c r="EN159" s="326">
        <v>0</v>
      </c>
      <c r="EO159" s="325">
        <f t="shared" si="532"/>
        <v>0</v>
      </c>
      <c r="EP159" s="151">
        <f t="shared" ref="EP159:FU159" si="537">IFERROR(IF(EP$25-$C159&lt;0,0,VLOOKUP((ROUNDDOWN((EP$25-$C159)/365+1,0)),$C$8:$E$16,3,0))*$E155*$D$20,0)</f>
        <v>0</v>
      </c>
      <c r="EQ159" s="151">
        <f t="shared" si="537"/>
        <v>0</v>
      </c>
      <c r="ER159" s="151">
        <f t="shared" si="537"/>
        <v>0</v>
      </c>
      <c r="ES159" s="151">
        <f t="shared" si="537"/>
        <v>0</v>
      </c>
      <c r="ET159" s="151">
        <f t="shared" si="537"/>
        <v>0</v>
      </c>
      <c r="EU159" s="151">
        <f t="shared" si="537"/>
        <v>0</v>
      </c>
      <c r="EV159" s="151">
        <f t="shared" si="537"/>
        <v>0</v>
      </c>
      <c r="EW159" s="151">
        <f t="shared" si="537"/>
        <v>0</v>
      </c>
      <c r="EX159" s="151">
        <f t="shared" si="537"/>
        <v>0</v>
      </c>
      <c r="EY159" s="151">
        <f t="shared" si="537"/>
        <v>0</v>
      </c>
      <c r="EZ159" s="151">
        <f t="shared" si="537"/>
        <v>0</v>
      </c>
      <c r="FA159" s="151">
        <f t="shared" si="537"/>
        <v>0</v>
      </c>
      <c r="FB159" s="151">
        <f t="shared" si="537"/>
        <v>0</v>
      </c>
      <c r="FC159" s="151">
        <f t="shared" si="537"/>
        <v>0</v>
      </c>
      <c r="FD159" s="151">
        <f t="shared" si="537"/>
        <v>0</v>
      </c>
      <c r="FE159" s="151">
        <f t="shared" si="537"/>
        <v>0</v>
      </c>
      <c r="FF159" s="151">
        <f t="shared" si="537"/>
        <v>0</v>
      </c>
      <c r="FG159" s="151">
        <f t="shared" si="537"/>
        <v>0</v>
      </c>
      <c r="FH159" s="151">
        <f t="shared" si="537"/>
        <v>0</v>
      </c>
      <c r="FI159" s="151">
        <f t="shared" si="537"/>
        <v>0</v>
      </c>
      <c r="FJ159" s="151">
        <f t="shared" si="537"/>
        <v>0</v>
      </c>
      <c r="FK159" s="151">
        <f t="shared" si="537"/>
        <v>0</v>
      </c>
      <c r="FL159" s="151">
        <f t="shared" si="537"/>
        <v>0</v>
      </c>
      <c r="FM159" s="210">
        <f t="shared" si="537"/>
        <v>0</v>
      </c>
      <c r="FN159" s="151">
        <f t="shared" si="537"/>
        <v>0</v>
      </c>
      <c r="FO159" s="151">
        <f t="shared" si="537"/>
        <v>0</v>
      </c>
      <c r="FP159" s="151">
        <f t="shared" si="537"/>
        <v>0</v>
      </c>
      <c r="FQ159" s="151">
        <f t="shared" si="537"/>
        <v>0</v>
      </c>
      <c r="FR159" s="151">
        <f t="shared" si="537"/>
        <v>0</v>
      </c>
      <c r="FS159" s="151">
        <f t="shared" si="537"/>
        <v>0</v>
      </c>
      <c r="FT159" s="151">
        <f t="shared" si="537"/>
        <v>0</v>
      </c>
      <c r="FU159" s="151">
        <f t="shared" si="537"/>
        <v>0</v>
      </c>
      <c r="FV159" s="151">
        <f t="shared" ref="FV159:GY159" si="538">IFERROR(IF(FV$25-$C159&lt;0,0,VLOOKUP((ROUNDDOWN((FV$25-$C159)/365+1,0)),$C$8:$E$16,3,0))*$E155*$D$20,0)</f>
        <v>0</v>
      </c>
      <c r="FW159" s="151">
        <f t="shared" si="538"/>
        <v>0</v>
      </c>
      <c r="FX159" s="151">
        <f t="shared" si="538"/>
        <v>0</v>
      </c>
      <c r="FY159" s="151">
        <f t="shared" si="538"/>
        <v>0</v>
      </c>
      <c r="FZ159" s="151">
        <f t="shared" si="538"/>
        <v>0</v>
      </c>
      <c r="GA159" s="151">
        <f t="shared" si="538"/>
        <v>0</v>
      </c>
      <c r="GB159" s="151">
        <f t="shared" si="538"/>
        <v>0</v>
      </c>
      <c r="GC159" s="151">
        <f t="shared" si="538"/>
        <v>0</v>
      </c>
      <c r="GD159" s="151">
        <f t="shared" si="538"/>
        <v>0</v>
      </c>
      <c r="GE159" s="151">
        <f t="shared" si="538"/>
        <v>0</v>
      </c>
      <c r="GF159" s="151">
        <f t="shared" si="538"/>
        <v>0</v>
      </c>
      <c r="GG159" s="151">
        <f t="shared" si="538"/>
        <v>0</v>
      </c>
      <c r="GH159" s="151">
        <f t="shared" si="538"/>
        <v>0</v>
      </c>
      <c r="GI159" s="151">
        <f t="shared" si="538"/>
        <v>0</v>
      </c>
      <c r="GJ159" s="151">
        <f t="shared" si="538"/>
        <v>0</v>
      </c>
      <c r="GK159" s="151">
        <f t="shared" si="538"/>
        <v>0</v>
      </c>
      <c r="GL159" s="307">
        <f t="shared" si="538"/>
        <v>1149.2617500000001</v>
      </c>
      <c r="GM159" s="151">
        <f t="shared" si="538"/>
        <v>1149.2617500000001</v>
      </c>
      <c r="GN159" s="151">
        <f t="shared" si="538"/>
        <v>1149.2617500000001</v>
      </c>
      <c r="GO159" s="151">
        <f t="shared" si="538"/>
        <v>1149.2617500000001</v>
      </c>
      <c r="GP159" s="151">
        <f t="shared" si="538"/>
        <v>1149.2617500000001</v>
      </c>
      <c r="GQ159" s="151">
        <f t="shared" si="538"/>
        <v>1149.2617500000001</v>
      </c>
      <c r="GR159" s="151">
        <f t="shared" si="538"/>
        <v>1149.2617500000001</v>
      </c>
      <c r="GS159" s="151">
        <f t="shared" si="538"/>
        <v>1149.2617500000001</v>
      </c>
      <c r="GT159" s="151">
        <f t="shared" si="538"/>
        <v>1149.2617500000001</v>
      </c>
      <c r="GU159" s="151">
        <f t="shared" si="538"/>
        <v>1149.2617500000001</v>
      </c>
      <c r="GV159" s="151">
        <f t="shared" si="538"/>
        <v>1149.2617500000001</v>
      </c>
      <c r="GW159" s="151">
        <f t="shared" si="538"/>
        <v>1149.2617500000001</v>
      </c>
      <c r="GX159" s="151">
        <f t="shared" si="538"/>
        <v>1217.81205</v>
      </c>
      <c r="GY159" s="151">
        <f t="shared" si="538"/>
        <v>1217.81205</v>
      </c>
    </row>
    <row r="160" spans="3:207" x14ac:dyDescent="0.25">
      <c r="C160" s="144">
        <v>44958</v>
      </c>
      <c r="D160" s="203">
        <f t="shared" si="342"/>
        <v>44985</v>
      </c>
      <c r="E160" s="213">
        <f>VLOOKUP(C160,'Sale_Actual&amp;forcast'!$B$4:$D$150,3,0)</f>
        <v>1250</v>
      </c>
      <c r="F160" s="208">
        <v>0</v>
      </c>
      <c r="G160" s="208">
        <v>0</v>
      </c>
      <c r="H160" s="208">
        <v>0</v>
      </c>
      <c r="I160" s="208">
        <v>0</v>
      </c>
      <c r="J160" s="208">
        <v>0</v>
      </c>
      <c r="K160" s="208">
        <v>0</v>
      </c>
      <c r="L160" s="208">
        <v>0</v>
      </c>
      <c r="M160" s="208">
        <v>0</v>
      </c>
      <c r="N160" s="208">
        <v>0</v>
      </c>
      <c r="O160" s="208">
        <v>0</v>
      </c>
      <c r="P160" s="208">
        <v>0</v>
      </c>
      <c r="Q160" s="208">
        <v>0</v>
      </c>
      <c r="R160" s="208">
        <v>0</v>
      </c>
      <c r="S160" s="208">
        <v>0</v>
      </c>
      <c r="T160" s="208">
        <v>0</v>
      </c>
      <c r="U160" s="208">
        <v>0</v>
      </c>
      <c r="V160" s="208">
        <v>0</v>
      </c>
      <c r="W160" s="208">
        <v>0</v>
      </c>
      <c r="X160" s="208">
        <v>0</v>
      </c>
      <c r="Y160" s="208">
        <v>0</v>
      </c>
      <c r="Z160" s="208">
        <v>0</v>
      </c>
      <c r="AA160" s="208">
        <v>0</v>
      </c>
      <c r="AB160" s="208">
        <v>0</v>
      </c>
      <c r="AC160" s="208">
        <v>0</v>
      </c>
      <c r="AD160" s="208">
        <v>0</v>
      </c>
      <c r="AE160" s="208">
        <v>0</v>
      </c>
      <c r="AF160" s="208">
        <v>0</v>
      </c>
      <c r="AG160" s="208">
        <v>0</v>
      </c>
      <c r="AH160" s="208">
        <v>0</v>
      </c>
      <c r="AI160" s="208">
        <v>0</v>
      </c>
      <c r="AJ160" s="208">
        <v>0</v>
      </c>
      <c r="AK160" s="208">
        <v>0</v>
      </c>
      <c r="AL160" s="208">
        <v>0</v>
      </c>
      <c r="AM160" s="208">
        <v>0</v>
      </c>
      <c r="AN160" s="208">
        <v>0</v>
      </c>
      <c r="AO160" s="214">
        <v>0</v>
      </c>
      <c r="AP160" s="208">
        <v>0</v>
      </c>
      <c r="AQ160" s="232">
        <f t="shared" si="529"/>
        <v>0</v>
      </c>
      <c r="AR160" s="232">
        <f t="shared" ref="AR160:BW160" si="539">IFERROR(IF(AR$25-$C160&lt;0,0,VLOOKUP((ROUNDDOWN((AR$25-$C160)/365+1,0)),$C$8:$E$16,3,0))*$E156*$D$3,0)</f>
        <v>0</v>
      </c>
      <c r="AS160" s="232">
        <f t="shared" si="539"/>
        <v>0</v>
      </c>
      <c r="AT160" s="232">
        <f t="shared" si="539"/>
        <v>0</v>
      </c>
      <c r="AU160" s="232">
        <f t="shared" si="539"/>
        <v>0</v>
      </c>
      <c r="AV160" s="232">
        <f t="shared" si="539"/>
        <v>0</v>
      </c>
      <c r="AW160" s="232">
        <f t="shared" si="539"/>
        <v>0</v>
      </c>
      <c r="AX160" s="232">
        <f t="shared" si="539"/>
        <v>0</v>
      </c>
      <c r="AY160" s="232">
        <f t="shared" si="539"/>
        <v>0</v>
      </c>
      <c r="AZ160" s="232">
        <f t="shared" si="539"/>
        <v>0</v>
      </c>
      <c r="BA160" s="232">
        <f t="shared" si="539"/>
        <v>0</v>
      </c>
      <c r="BB160" s="232">
        <f t="shared" si="539"/>
        <v>0</v>
      </c>
      <c r="BC160" s="232">
        <f t="shared" si="539"/>
        <v>0</v>
      </c>
      <c r="BD160" s="232">
        <f t="shared" si="539"/>
        <v>0</v>
      </c>
      <c r="BE160" s="232">
        <f t="shared" si="539"/>
        <v>0</v>
      </c>
      <c r="BF160" s="232">
        <f t="shared" si="539"/>
        <v>0</v>
      </c>
      <c r="BG160" s="232">
        <f t="shared" si="539"/>
        <v>0</v>
      </c>
      <c r="BH160" s="232">
        <f t="shared" si="539"/>
        <v>0</v>
      </c>
      <c r="BI160" s="232">
        <f t="shared" si="539"/>
        <v>0</v>
      </c>
      <c r="BJ160" s="232">
        <f t="shared" si="539"/>
        <v>0</v>
      </c>
      <c r="BK160" s="232">
        <f t="shared" si="539"/>
        <v>0</v>
      </c>
      <c r="BL160" s="232">
        <f t="shared" si="539"/>
        <v>0</v>
      </c>
      <c r="BM160" s="232">
        <f t="shared" si="539"/>
        <v>0</v>
      </c>
      <c r="BN160" s="232">
        <f t="shared" si="539"/>
        <v>0</v>
      </c>
      <c r="BO160" s="269">
        <f t="shared" si="314"/>
        <v>0</v>
      </c>
      <c r="BP160" s="232">
        <f t="shared" si="539"/>
        <v>0</v>
      </c>
      <c r="BQ160" s="232">
        <f t="shared" si="539"/>
        <v>0</v>
      </c>
      <c r="BR160" s="232">
        <f t="shared" si="539"/>
        <v>0</v>
      </c>
      <c r="BS160" s="232">
        <f t="shared" si="539"/>
        <v>0</v>
      </c>
      <c r="BT160" s="232">
        <f t="shared" si="539"/>
        <v>0</v>
      </c>
      <c r="BU160" s="232">
        <f t="shared" si="539"/>
        <v>0</v>
      </c>
      <c r="BV160" s="232">
        <f t="shared" si="539"/>
        <v>0</v>
      </c>
      <c r="BW160" s="232">
        <f t="shared" si="539"/>
        <v>0</v>
      </c>
      <c r="BX160" s="232">
        <f t="shared" ref="BX160:DA160" si="540">IFERROR(IF(BX$25-$C160&lt;0,0,VLOOKUP((ROUNDDOWN((BX$25-$C160)/365+1,0)),$C$8:$E$16,3,0))*$E156*$D$3,0)</f>
        <v>0</v>
      </c>
      <c r="BY160" s="232">
        <f t="shared" si="540"/>
        <v>0</v>
      </c>
      <c r="BZ160" s="232">
        <f t="shared" si="540"/>
        <v>0</v>
      </c>
      <c r="CA160" s="232">
        <f t="shared" si="540"/>
        <v>0</v>
      </c>
      <c r="CB160" s="232">
        <f t="shared" si="540"/>
        <v>0</v>
      </c>
      <c r="CC160" s="232">
        <f t="shared" si="540"/>
        <v>0</v>
      </c>
      <c r="CD160" s="232">
        <f t="shared" si="540"/>
        <v>0</v>
      </c>
      <c r="CE160" s="232">
        <f t="shared" si="540"/>
        <v>0</v>
      </c>
      <c r="CF160" s="232">
        <f t="shared" si="540"/>
        <v>0</v>
      </c>
      <c r="CG160" s="232">
        <f t="shared" si="540"/>
        <v>0</v>
      </c>
      <c r="CH160" s="232">
        <f t="shared" si="540"/>
        <v>0</v>
      </c>
      <c r="CI160" s="232">
        <f t="shared" si="540"/>
        <v>0</v>
      </c>
      <c r="CJ160" s="232">
        <f t="shared" si="540"/>
        <v>0</v>
      </c>
      <c r="CK160" s="232">
        <f t="shared" si="540"/>
        <v>0</v>
      </c>
      <c r="CL160" s="232">
        <f t="shared" si="540"/>
        <v>0</v>
      </c>
      <c r="CM160" s="232">
        <f t="shared" si="540"/>
        <v>0</v>
      </c>
      <c r="CN160" s="232">
        <f t="shared" si="540"/>
        <v>0</v>
      </c>
      <c r="CO160" s="232">
        <f t="shared" si="540"/>
        <v>30.145169171165474</v>
      </c>
      <c r="CP160" s="232">
        <f t="shared" si="540"/>
        <v>30.145169171165474</v>
      </c>
      <c r="CQ160" s="232">
        <f t="shared" si="540"/>
        <v>30.145169171165474</v>
      </c>
      <c r="CR160" s="232">
        <f t="shared" si="540"/>
        <v>30.145169171165474</v>
      </c>
      <c r="CS160" s="232">
        <f t="shared" si="540"/>
        <v>30.145169171165474</v>
      </c>
      <c r="CT160" s="232">
        <f t="shared" si="540"/>
        <v>30.145169171165474</v>
      </c>
      <c r="CU160" s="232">
        <f t="shared" si="540"/>
        <v>30.145169171165474</v>
      </c>
      <c r="CV160" s="232">
        <f t="shared" si="540"/>
        <v>30.145169171165474</v>
      </c>
      <c r="CW160" s="232">
        <f t="shared" si="540"/>
        <v>30.145169171165474</v>
      </c>
      <c r="CX160" s="232">
        <f t="shared" si="540"/>
        <v>30.145169171165474</v>
      </c>
      <c r="CY160" s="232">
        <f t="shared" si="540"/>
        <v>30.145169171165474</v>
      </c>
      <c r="CZ160" s="232">
        <f t="shared" si="540"/>
        <v>30.145169171165474</v>
      </c>
      <c r="DA160" s="232">
        <f t="shared" si="540"/>
        <v>31.943245536479246</v>
      </c>
      <c r="DD160" s="325">
        <v>0</v>
      </c>
      <c r="DE160" s="151">
        <v>0</v>
      </c>
      <c r="DF160" s="151">
        <v>0</v>
      </c>
      <c r="DG160" s="151">
        <v>0</v>
      </c>
      <c r="DH160" s="151">
        <v>0</v>
      </c>
      <c r="DI160" s="151">
        <v>0</v>
      </c>
      <c r="DJ160" s="151">
        <v>0</v>
      </c>
      <c r="DK160" s="151">
        <v>0</v>
      </c>
      <c r="DL160" s="151">
        <v>0</v>
      </c>
      <c r="DM160" s="151">
        <v>0</v>
      </c>
      <c r="DN160" s="151">
        <v>0</v>
      </c>
      <c r="DO160" s="151">
        <v>0</v>
      </c>
      <c r="DP160" s="151">
        <v>0</v>
      </c>
      <c r="DQ160" s="151">
        <v>0</v>
      </c>
      <c r="DR160" s="151">
        <v>0</v>
      </c>
      <c r="DS160" s="151">
        <v>0</v>
      </c>
      <c r="DT160" s="151">
        <v>0</v>
      </c>
      <c r="DU160" s="151">
        <v>0</v>
      </c>
      <c r="DV160" s="151">
        <v>0</v>
      </c>
      <c r="DW160" s="151">
        <v>0</v>
      </c>
      <c r="DX160" s="151">
        <v>0</v>
      </c>
      <c r="DY160" s="151">
        <v>0</v>
      </c>
      <c r="DZ160" s="151">
        <v>0</v>
      </c>
      <c r="EA160" s="151">
        <v>0</v>
      </c>
      <c r="EB160" s="151">
        <v>0</v>
      </c>
      <c r="EC160" s="151">
        <v>0</v>
      </c>
      <c r="ED160" s="151">
        <v>0</v>
      </c>
      <c r="EE160" s="151">
        <v>0</v>
      </c>
      <c r="EF160" s="151">
        <v>0</v>
      </c>
      <c r="EG160" s="151">
        <v>0</v>
      </c>
      <c r="EH160" s="151">
        <v>0</v>
      </c>
      <c r="EI160" s="151">
        <v>0</v>
      </c>
      <c r="EJ160" s="151">
        <v>0</v>
      </c>
      <c r="EK160" s="151">
        <v>0</v>
      </c>
      <c r="EL160" s="151">
        <v>0</v>
      </c>
      <c r="EM160" s="151">
        <v>0</v>
      </c>
      <c r="EN160" s="326">
        <v>0</v>
      </c>
      <c r="EO160" s="325">
        <f t="shared" si="532"/>
        <v>0</v>
      </c>
      <c r="EP160" s="151">
        <f t="shared" ref="EP160:FU160" si="541">IFERROR(IF(EP$25-$C160&lt;0,0,VLOOKUP((ROUNDDOWN((EP$25-$C160)/365+1,0)),$C$8:$E$16,3,0))*$E156*$D$20,0)</f>
        <v>0</v>
      </c>
      <c r="EQ160" s="151">
        <f t="shared" si="541"/>
        <v>0</v>
      </c>
      <c r="ER160" s="151">
        <f t="shared" si="541"/>
        <v>0</v>
      </c>
      <c r="ES160" s="151">
        <f t="shared" si="541"/>
        <v>0</v>
      </c>
      <c r="ET160" s="151">
        <f t="shared" si="541"/>
        <v>0</v>
      </c>
      <c r="EU160" s="151">
        <f t="shared" si="541"/>
        <v>0</v>
      </c>
      <c r="EV160" s="151">
        <f t="shared" si="541"/>
        <v>0</v>
      </c>
      <c r="EW160" s="151">
        <f t="shared" si="541"/>
        <v>0</v>
      </c>
      <c r="EX160" s="151">
        <f t="shared" si="541"/>
        <v>0</v>
      </c>
      <c r="EY160" s="151">
        <f t="shared" si="541"/>
        <v>0</v>
      </c>
      <c r="EZ160" s="151">
        <f t="shared" si="541"/>
        <v>0</v>
      </c>
      <c r="FA160" s="151">
        <f t="shared" si="541"/>
        <v>0</v>
      </c>
      <c r="FB160" s="151">
        <f t="shared" si="541"/>
        <v>0</v>
      </c>
      <c r="FC160" s="151">
        <f t="shared" si="541"/>
        <v>0</v>
      </c>
      <c r="FD160" s="151">
        <f t="shared" si="541"/>
        <v>0</v>
      </c>
      <c r="FE160" s="151">
        <f t="shared" si="541"/>
        <v>0</v>
      </c>
      <c r="FF160" s="151">
        <f t="shared" si="541"/>
        <v>0</v>
      </c>
      <c r="FG160" s="151">
        <f t="shared" si="541"/>
        <v>0</v>
      </c>
      <c r="FH160" s="151">
        <f t="shared" si="541"/>
        <v>0</v>
      </c>
      <c r="FI160" s="151">
        <f t="shared" si="541"/>
        <v>0</v>
      </c>
      <c r="FJ160" s="151">
        <f t="shared" si="541"/>
        <v>0</v>
      </c>
      <c r="FK160" s="151">
        <f t="shared" si="541"/>
        <v>0</v>
      </c>
      <c r="FL160" s="151">
        <f t="shared" si="541"/>
        <v>0</v>
      </c>
      <c r="FM160" s="210">
        <f t="shared" si="541"/>
        <v>0</v>
      </c>
      <c r="FN160" s="151">
        <f t="shared" si="541"/>
        <v>0</v>
      </c>
      <c r="FO160" s="151">
        <f t="shared" si="541"/>
        <v>0</v>
      </c>
      <c r="FP160" s="151">
        <f t="shared" si="541"/>
        <v>0</v>
      </c>
      <c r="FQ160" s="151">
        <f t="shared" si="541"/>
        <v>0</v>
      </c>
      <c r="FR160" s="151">
        <f t="shared" si="541"/>
        <v>0</v>
      </c>
      <c r="FS160" s="151">
        <f t="shared" si="541"/>
        <v>0</v>
      </c>
      <c r="FT160" s="151">
        <f t="shared" si="541"/>
        <v>0</v>
      </c>
      <c r="FU160" s="151">
        <f t="shared" si="541"/>
        <v>0</v>
      </c>
      <c r="FV160" s="151">
        <f t="shared" ref="FV160:GY160" si="542">IFERROR(IF(FV$25-$C160&lt;0,0,VLOOKUP((ROUNDDOWN((FV$25-$C160)/365+1,0)),$C$8:$E$16,3,0))*$E156*$D$20,0)</f>
        <v>0</v>
      </c>
      <c r="FW160" s="151">
        <f t="shared" si="542"/>
        <v>0</v>
      </c>
      <c r="FX160" s="151">
        <f t="shared" si="542"/>
        <v>0</v>
      </c>
      <c r="FY160" s="151">
        <f t="shared" si="542"/>
        <v>0</v>
      </c>
      <c r="FZ160" s="151">
        <f t="shared" si="542"/>
        <v>0</v>
      </c>
      <c r="GA160" s="151">
        <f t="shared" si="542"/>
        <v>0</v>
      </c>
      <c r="GB160" s="151">
        <f t="shared" si="542"/>
        <v>0</v>
      </c>
      <c r="GC160" s="151">
        <f t="shared" si="542"/>
        <v>0</v>
      </c>
      <c r="GD160" s="151">
        <f t="shared" si="542"/>
        <v>0</v>
      </c>
      <c r="GE160" s="151">
        <f t="shared" si="542"/>
        <v>0</v>
      </c>
      <c r="GF160" s="151">
        <f t="shared" si="542"/>
        <v>0</v>
      </c>
      <c r="GG160" s="151">
        <f t="shared" si="542"/>
        <v>0</v>
      </c>
      <c r="GH160" s="151">
        <f t="shared" si="542"/>
        <v>0</v>
      </c>
      <c r="GI160" s="151">
        <f t="shared" si="542"/>
        <v>0</v>
      </c>
      <c r="GJ160" s="151">
        <f t="shared" si="542"/>
        <v>0</v>
      </c>
      <c r="GK160" s="151">
        <f t="shared" si="542"/>
        <v>0</v>
      </c>
      <c r="GL160" s="307">
        <f t="shared" si="542"/>
        <v>0</v>
      </c>
      <c r="GM160" s="151">
        <f t="shared" si="542"/>
        <v>1149.2617500000001</v>
      </c>
      <c r="GN160" s="151">
        <f t="shared" si="542"/>
        <v>1149.2617500000001</v>
      </c>
      <c r="GO160" s="151">
        <f t="shared" si="542"/>
        <v>1149.2617500000001</v>
      </c>
      <c r="GP160" s="151">
        <f t="shared" si="542"/>
        <v>1149.2617500000001</v>
      </c>
      <c r="GQ160" s="151">
        <f t="shared" si="542"/>
        <v>1149.2617500000001</v>
      </c>
      <c r="GR160" s="151">
        <f t="shared" si="542"/>
        <v>1149.2617500000001</v>
      </c>
      <c r="GS160" s="151">
        <f t="shared" si="542"/>
        <v>1149.2617500000001</v>
      </c>
      <c r="GT160" s="151">
        <f t="shared" si="542"/>
        <v>1149.2617500000001</v>
      </c>
      <c r="GU160" s="151">
        <f t="shared" si="542"/>
        <v>1149.2617500000001</v>
      </c>
      <c r="GV160" s="151">
        <f t="shared" si="542"/>
        <v>1149.2617500000001</v>
      </c>
      <c r="GW160" s="151">
        <f t="shared" si="542"/>
        <v>1149.2617500000001</v>
      </c>
      <c r="GX160" s="151">
        <f t="shared" si="542"/>
        <v>1149.2617500000001</v>
      </c>
      <c r="GY160" s="151">
        <f t="shared" si="542"/>
        <v>1217.81205</v>
      </c>
    </row>
    <row r="161" spans="3:207" x14ac:dyDescent="0.25">
      <c r="C161" s="144">
        <v>44986</v>
      </c>
      <c r="D161" s="203">
        <f t="shared" si="342"/>
        <v>45016</v>
      </c>
      <c r="E161" s="213">
        <f>VLOOKUP(C161,'Sale_Actual&amp;forcast'!$B$4:$D$150,3,0)</f>
        <v>1250</v>
      </c>
      <c r="F161" s="208">
        <v>0</v>
      </c>
      <c r="G161" s="208">
        <v>0</v>
      </c>
      <c r="H161" s="208">
        <v>0</v>
      </c>
      <c r="I161" s="208">
        <v>0</v>
      </c>
      <c r="J161" s="208">
        <v>0</v>
      </c>
      <c r="K161" s="208">
        <v>0</v>
      </c>
      <c r="L161" s="208">
        <v>0</v>
      </c>
      <c r="M161" s="208">
        <v>0</v>
      </c>
      <c r="N161" s="208">
        <v>0</v>
      </c>
      <c r="O161" s="208">
        <v>0</v>
      </c>
      <c r="P161" s="208">
        <v>0</v>
      </c>
      <c r="Q161" s="208">
        <v>0</v>
      </c>
      <c r="R161" s="208">
        <v>0</v>
      </c>
      <c r="S161" s="208">
        <v>0</v>
      </c>
      <c r="T161" s="208">
        <v>0</v>
      </c>
      <c r="U161" s="208">
        <v>0</v>
      </c>
      <c r="V161" s="208">
        <v>0</v>
      </c>
      <c r="W161" s="208">
        <v>0</v>
      </c>
      <c r="X161" s="208">
        <v>0</v>
      </c>
      <c r="Y161" s="208">
        <v>0</v>
      </c>
      <c r="Z161" s="208">
        <v>0</v>
      </c>
      <c r="AA161" s="208">
        <v>0</v>
      </c>
      <c r="AB161" s="208">
        <v>0</v>
      </c>
      <c r="AC161" s="208">
        <v>0</v>
      </c>
      <c r="AD161" s="208">
        <v>0</v>
      </c>
      <c r="AE161" s="208">
        <v>0</v>
      </c>
      <c r="AF161" s="208">
        <v>0</v>
      </c>
      <c r="AG161" s="208">
        <v>0</v>
      </c>
      <c r="AH161" s="208">
        <v>0</v>
      </c>
      <c r="AI161" s="208">
        <v>0</v>
      </c>
      <c r="AJ161" s="208">
        <v>0</v>
      </c>
      <c r="AK161" s="208">
        <v>0</v>
      </c>
      <c r="AL161" s="208">
        <v>0</v>
      </c>
      <c r="AM161" s="208">
        <v>0</v>
      </c>
      <c r="AN161" s="208">
        <v>0</v>
      </c>
      <c r="AO161" s="214">
        <v>0</v>
      </c>
      <c r="AP161" s="208">
        <v>0</v>
      </c>
      <c r="AQ161" s="232">
        <f t="shared" si="529"/>
        <v>0</v>
      </c>
      <c r="AR161" s="232">
        <f t="shared" ref="AR161:BW161" si="543">IFERROR(IF(AR$25-$C161&lt;0,0,VLOOKUP((ROUNDDOWN((AR$25-$C161)/365+1,0)),$C$8:$E$16,3,0))*$E157*$D$3,0)</f>
        <v>0</v>
      </c>
      <c r="AS161" s="232">
        <f t="shared" si="543"/>
        <v>0</v>
      </c>
      <c r="AT161" s="232">
        <f t="shared" si="543"/>
        <v>0</v>
      </c>
      <c r="AU161" s="232">
        <f t="shared" si="543"/>
        <v>0</v>
      </c>
      <c r="AV161" s="232">
        <f t="shared" si="543"/>
        <v>0</v>
      </c>
      <c r="AW161" s="232">
        <f t="shared" si="543"/>
        <v>0</v>
      </c>
      <c r="AX161" s="232">
        <f t="shared" si="543"/>
        <v>0</v>
      </c>
      <c r="AY161" s="232">
        <f t="shared" si="543"/>
        <v>0</v>
      </c>
      <c r="AZ161" s="232">
        <f t="shared" si="543"/>
        <v>0</v>
      </c>
      <c r="BA161" s="232">
        <f t="shared" si="543"/>
        <v>0</v>
      </c>
      <c r="BB161" s="232">
        <f t="shared" si="543"/>
        <v>0</v>
      </c>
      <c r="BC161" s="232">
        <f t="shared" si="543"/>
        <v>0</v>
      </c>
      <c r="BD161" s="232">
        <f t="shared" si="543"/>
        <v>0</v>
      </c>
      <c r="BE161" s="232">
        <f t="shared" si="543"/>
        <v>0</v>
      </c>
      <c r="BF161" s="232">
        <f t="shared" si="543"/>
        <v>0</v>
      </c>
      <c r="BG161" s="232">
        <f t="shared" si="543"/>
        <v>0</v>
      </c>
      <c r="BH161" s="232">
        <f t="shared" si="543"/>
        <v>0</v>
      </c>
      <c r="BI161" s="232">
        <f t="shared" si="543"/>
        <v>0</v>
      </c>
      <c r="BJ161" s="232">
        <f t="shared" si="543"/>
        <v>0</v>
      </c>
      <c r="BK161" s="232">
        <f t="shared" si="543"/>
        <v>0</v>
      </c>
      <c r="BL161" s="232">
        <f t="shared" si="543"/>
        <v>0</v>
      </c>
      <c r="BM161" s="232">
        <f t="shared" si="543"/>
        <v>0</v>
      </c>
      <c r="BN161" s="232">
        <f t="shared" si="543"/>
        <v>0</v>
      </c>
      <c r="BO161" s="269">
        <f t="shared" si="314"/>
        <v>0</v>
      </c>
      <c r="BP161" s="232">
        <f t="shared" si="543"/>
        <v>0</v>
      </c>
      <c r="BQ161" s="232">
        <f t="shared" si="543"/>
        <v>0</v>
      </c>
      <c r="BR161" s="232">
        <f t="shared" si="543"/>
        <v>0</v>
      </c>
      <c r="BS161" s="232">
        <f t="shared" si="543"/>
        <v>0</v>
      </c>
      <c r="BT161" s="232">
        <f t="shared" si="543"/>
        <v>0</v>
      </c>
      <c r="BU161" s="232">
        <f t="shared" si="543"/>
        <v>0</v>
      </c>
      <c r="BV161" s="232">
        <f t="shared" si="543"/>
        <v>0</v>
      </c>
      <c r="BW161" s="232">
        <f t="shared" si="543"/>
        <v>0</v>
      </c>
      <c r="BX161" s="232">
        <f t="shared" ref="BX161:DA161" si="544">IFERROR(IF(BX$25-$C161&lt;0,0,VLOOKUP((ROUNDDOWN((BX$25-$C161)/365+1,0)),$C$8:$E$16,3,0))*$E157*$D$3,0)</f>
        <v>0</v>
      </c>
      <c r="BY161" s="232">
        <f t="shared" si="544"/>
        <v>0</v>
      </c>
      <c r="BZ161" s="232">
        <f t="shared" si="544"/>
        <v>0</v>
      </c>
      <c r="CA161" s="232">
        <f t="shared" si="544"/>
        <v>0</v>
      </c>
      <c r="CB161" s="232">
        <f t="shared" si="544"/>
        <v>0</v>
      </c>
      <c r="CC161" s="232">
        <f t="shared" si="544"/>
        <v>0</v>
      </c>
      <c r="CD161" s="232">
        <f t="shared" si="544"/>
        <v>0</v>
      </c>
      <c r="CE161" s="232">
        <f t="shared" si="544"/>
        <v>0</v>
      </c>
      <c r="CF161" s="232">
        <f t="shared" si="544"/>
        <v>0</v>
      </c>
      <c r="CG161" s="232">
        <f t="shared" si="544"/>
        <v>0</v>
      </c>
      <c r="CH161" s="232">
        <f t="shared" si="544"/>
        <v>0</v>
      </c>
      <c r="CI161" s="232">
        <f t="shared" si="544"/>
        <v>0</v>
      </c>
      <c r="CJ161" s="232">
        <f t="shared" si="544"/>
        <v>0</v>
      </c>
      <c r="CK161" s="232">
        <f t="shared" si="544"/>
        <v>0</v>
      </c>
      <c r="CL161" s="232">
        <f t="shared" si="544"/>
        <v>0</v>
      </c>
      <c r="CM161" s="232">
        <f t="shared" si="544"/>
        <v>0</v>
      </c>
      <c r="CN161" s="232">
        <f t="shared" si="544"/>
        <v>0</v>
      </c>
      <c r="CO161" s="232">
        <f t="shared" si="544"/>
        <v>0</v>
      </c>
      <c r="CP161" s="232">
        <f t="shared" si="544"/>
        <v>30.145169171165474</v>
      </c>
      <c r="CQ161" s="232">
        <f t="shared" si="544"/>
        <v>30.145169171165474</v>
      </c>
      <c r="CR161" s="232">
        <f t="shared" si="544"/>
        <v>30.145169171165474</v>
      </c>
      <c r="CS161" s="232">
        <f t="shared" si="544"/>
        <v>30.145169171165474</v>
      </c>
      <c r="CT161" s="232">
        <f t="shared" si="544"/>
        <v>30.145169171165474</v>
      </c>
      <c r="CU161" s="232">
        <f t="shared" si="544"/>
        <v>30.145169171165474</v>
      </c>
      <c r="CV161" s="232">
        <f t="shared" si="544"/>
        <v>30.145169171165474</v>
      </c>
      <c r="CW161" s="232">
        <f t="shared" si="544"/>
        <v>30.145169171165474</v>
      </c>
      <c r="CX161" s="232">
        <f t="shared" si="544"/>
        <v>30.145169171165474</v>
      </c>
      <c r="CY161" s="232">
        <f t="shared" si="544"/>
        <v>30.145169171165474</v>
      </c>
      <c r="CZ161" s="232">
        <f t="shared" si="544"/>
        <v>30.145169171165474</v>
      </c>
      <c r="DA161" s="232">
        <f t="shared" si="544"/>
        <v>30.145169171165474</v>
      </c>
      <c r="DD161" s="325">
        <v>0</v>
      </c>
      <c r="DE161" s="151">
        <v>0</v>
      </c>
      <c r="DF161" s="151">
        <v>0</v>
      </c>
      <c r="DG161" s="151">
        <v>0</v>
      </c>
      <c r="DH161" s="151">
        <v>0</v>
      </c>
      <c r="DI161" s="151">
        <v>0</v>
      </c>
      <c r="DJ161" s="151">
        <v>0</v>
      </c>
      <c r="DK161" s="151">
        <v>0</v>
      </c>
      <c r="DL161" s="151">
        <v>0</v>
      </c>
      <c r="DM161" s="151">
        <v>0</v>
      </c>
      <c r="DN161" s="151">
        <v>0</v>
      </c>
      <c r="DO161" s="151">
        <v>0</v>
      </c>
      <c r="DP161" s="151">
        <v>0</v>
      </c>
      <c r="DQ161" s="151">
        <v>0</v>
      </c>
      <c r="DR161" s="151">
        <v>0</v>
      </c>
      <c r="DS161" s="151">
        <v>0</v>
      </c>
      <c r="DT161" s="151">
        <v>0</v>
      </c>
      <c r="DU161" s="151">
        <v>0</v>
      </c>
      <c r="DV161" s="151">
        <v>0</v>
      </c>
      <c r="DW161" s="151">
        <v>0</v>
      </c>
      <c r="DX161" s="151">
        <v>0</v>
      </c>
      <c r="DY161" s="151">
        <v>0</v>
      </c>
      <c r="DZ161" s="151">
        <v>0</v>
      </c>
      <c r="EA161" s="151">
        <v>0</v>
      </c>
      <c r="EB161" s="151">
        <v>0</v>
      </c>
      <c r="EC161" s="151">
        <v>0</v>
      </c>
      <c r="ED161" s="151">
        <v>0</v>
      </c>
      <c r="EE161" s="151">
        <v>0</v>
      </c>
      <c r="EF161" s="151">
        <v>0</v>
      </c>
      <c r="EG161" s="151">
        <v>0</v>
      </c>
      <c r="EH161" s="151">
        <v>0</v>
      </c>
      <c r="EI161" s="151">
        <v>0</v>
      </c>
      <c r="EJ161" s="151">
        <v>0</v>
      </c>
      <c r="EK161" s="151">
        <v>0</v>
      </c>
      <c r="EL161" s="151">
        <v>0</v>
      </c>
      <c r="EM161" s="151">
        <v>0</v>
      </c>
      <c r="EN161" s="326">
        <v>0</v>
      </c>
      <c r="EO161" s="325">
        <f t="shared" si="532"/>
        <v>0</v>
      </c>
      <c r="EP161" s="151">
        <f t="shared" ref="EP161:FU161" si="545">IFERROR(IF(EP$25-$C161&lt;0,0,VLOOKUP((ROUNDDOWN((EP$25-$C161)/365+1,0)),$C$8:$E$16,3,0))*$E157*$D$20,0)</f>
        <v>0</v>
      </c>
      <c r="EQ161" s="151">
        <f t="shared" si="545"/>
        <v>0</v>
      </c>
      <c r="ER161" s="151">
        <f t="shared" si="545"/>
        <v>0</v>
      </c>
      <c r="ES161" s="151">
        <f t="shared" si="545"/>
        <v>0</v>
      </c>
      <c r="ET161" s="151">
        <f t="shared" si="545"/>
        <v>0</v>
      </c>
      <c r="EU161" s="151">
        <f t="shared" si="545"/>
        <v>0</v>
      </c>
      <c r="EV161" s="151">
        <f t="shared" si="545"/>
        <v>0</v>
      </c>
      <c r="EW161" s="151">
        <f t="shared" si="545"/>
        <v>0</v>
      </c>
      <c r="EX161" s="151">
        <f t="shared" si="545"/>
        <v>0</v>
      </c>
      <c r="EY161" s="151">
        <f t="shared" si="545"/>
        <v>0</v>
      </c>
      <c r="EZ161" s="151">
        <f t="shared" si="545"/>
        <v>0</v>
      </c>
      <c r="FA161" s="151">
        <f t="shared" si="545"/>
        <v>0</v>
      </c>
      <c r="FB161" s="151">
        <f t="shared" si="545"/>
        <v>0</v>
      </c>
      <c r="FC161" s="151">
        <f t="shared" si="545"/>
        <v>0</v>
      </c>
      <c r="FD161" s="151">
        <f t="shared" si="545"/>
        <v>0</v>
      </c>
      <c r="FE161" s="151">
        <f t="shared" si="545"/>
        <v>0</v>
      </c>
      <c r="FF161" s="151">
        <f t="shared" si="545"/>
        <v>0</v>
      </c>
      <c r="FG161" s="151">
        <f t="shared" si="545"/>
        <v>0</v>
      </c>
      <c r="FH161" s="151">
        <f t="shared" si="545"/>
        <v>0</v>
      </c>
      <c r="FI161" s="151">
        <f t="shared" si="545"/>
        <v>0</v>
      </c>
      <c r="FJ161" s="151">
        <f t="shared" si="545"/>
        <v>0</v>
      </c>
      <c r="FK161" s="151">
        <f t="shared" si="545"/>
        <v>0</v>
      </c>
      <c r="FL161" s="151">
        <f t="shared" si="545"/>
        <v>0</v>
      </c>
      <c r="FM161" s="210">
        <f t="shared" si="545"/>
        <v>0</v>
      </c>
      <c r="FN161" s="151">
        <f t="shared" si="545"/>
        <v>0</v>
      </c>
      <c r="FO161" s="151">
        <f t="shared" si="545"/>
        <v>0</v>
      </c>
      <c r="FP161" s="151">
        <f t="shared" si="545"/>
        <v>0</v>
      </c>
      <c r="FQ161" s="151">
        <f t="shared" si="545"/>
        <v>0</v>
      </c>
      <c r="FR161" s="151">
        <f t="shared" si="545"/>
        <v>0</v>
      </c>
      <c r="FS161" s="151">
        <f t="shared" si="545"/>
        <v>0</v>
      </c>
      <c r="FT161" s="151">
        <f t="shared" si="545"/>
        <v>0</v>
      </c>
      <c r="FU161" s="151">
        <f t="shared" si="545"/>
        <v>0</v>
      </c>
      <c r="FV161" s="151">
        <f t="shared" ref="FV161:GY161" si="546">IFERROR(IF(FV$25-$C161&lt;0,0,VLOOKUP((ROUNDDOWN((FV$25-$C161)/365+1,0)),$C$8:$E$16,3,0))*$E157*$D$20,0)</f>
        <v>0</v>
      </c>
      <c r="FW161" s="151">
        <f t="shared" si="546"/>
        <v>0</v>
      </c>
      <c r="FX161" s="151">
        <f t="shared" si="546"/>
        <v>0</v>
      </c>
      <c r="FY161" s="151">
        <f t="shared" si="546"/>
        <v>0</v>
      </c>
      <c r="FZ161" s="151">
        <f t="shared" si="546"/>
        <v>0</v>
      </c>
      <c r="GA161" s="151">
        <f t="shared" si="546"/>
        <v>0</v>
      </c>
      <c r="GB161" s="151">
        <f t="shared" si="546"/>
        <v>0</v>
      </c>
      <c r="GC161" s="151">
        <f t="shared" si="546"/>
        <v>0</v>
      </c>
      <c r="GD161" s="151">
        <f t="shared" si="546"/>
        <v>0</v>
      </c>
      <c r="GE161" s="151">
        <f t="shared" si="546"/>
        <v>0</v>
      </c>
      <c r="GF161" s="151">
        <f t="shared" si="546"/>
        <v>0</v>
      </c>
      <c r="GG161" s="151">
        <f t="shared" si="546"/>
        <v>0</v>
      </c>
      <c r="GH161" s="151">
        <f t="shared" si="546"/>
        <v>0</v>
      </c>
      <c r="GI161" s="151">
        <f t="shared" si="546"/>
        <v>0</v>
      </c>
      <c r="GJ161" s="151">
        <f t="shared" si="546"/>
        <v>0</v>
      </c>
      <c r="GK161" s="151">
        <f t="shared" si="546"/>
        <v>0</v>
      </c>
      <c r="GL161" s="307">
        <f t="shared" si="546"/>
        <v>0</v>
      </c>
      <c r="GM161" s="151">
        <f t="shared" si="546"/>
        <v>0</v>
      </c>
      <c r="GN161" s="151">
        <f t="shared" si="546"/>
        <v>1149.2617500000001</v>
      </c>
      <c r="GO161" s="151">
        <f t="shared" si="546"/>
        <v>1149.2617500000001</v>
      </c>
      <c r="GP161" s="151">
        <f t="shared" si="546"/>
        <v>1149.2617500000001</v>
      </c>
      <c r="GQ161" s="151">
        <f t="shared" si="546"/>
        <v>1149.2617500000001</v>
      </c>
      <c r="GR161" s="151">
        <f t="shared" si="546"/>
        <v>1149.2617500000001</v>
      </c>
      <c r="GS161" s="151">
        <f t="shared" si="546"/>
        <v>1149.2617500000001</v>
      </c>
      <c r="GT161" s="151">
        <f t="shared" si="546"/>
        <v>1149.2617500000001</v>
      </c>
      <c r="GU161" s="151">
        <f t="shared" si="546"/>
        <v>1149.2617500000001</v>
      </c>
      <c r="GV161" s="151">
        <f t="shared" si="546"/>
        <v>1149.2617500000001</v>
      </c>
      <c r="GW161" s="151">
        <f t="shared" si="546"/>
        <v>1149.2617500000001</v>
      </c>
      <c r="GX161" s="151">
        <f t="shared" si="546"/>
        <v>1149.2617500000001</v>
      </c>
      <c r="GY161" s="151">
        <f t="shared" si="546"/>
        <v>1149.2617500000001</v>
      </c>
    </row>
    <row r="162" spans="3:207" x14ac:dyDescent="0.25">
      <c r="C162" s="144">
        <v>45017</v>
      </c>
      <c r="D162" s="203">
        <f t="shared" si="342"/>
        <v>45046</v>
      </c>
      <c r="E162" s="213">
        <f>VLOOKUP(C162,'Sale_Actual&amp;forcast'!$B$4:$D$150,3,0)</f>
        <v>1250</v>
      </c>
      <c r="F162" s="208">
        <v>0</v>
      </c>
      <c r="G162" s="208">
        <v>0</v>
      </c>
      <c r="H162" s="208">
        <v>0</v>
      </c>
      <c r="I162" s="208">
        <v>0</v>
      </c>
      <c r="J162" s="208">
        <v>0</v>
      </c>
      <c r="K162" s="208">
        <v>0</v>
      </c>
      <c r="L162" s="208">
        <v>0</v>
      </c>
      <c r="M162" s="208">
        <v>0</v>
      </c>
      <c r="N162" s="208">
        <v>0</v>
      </c>
      <c r="O162" s="208">
        <v>0</v>
      </c>
      <c r="P162" s="208">
        <v>0</v>
      </c>
      <c r="Q162" s="208">
        <v>0</v>
      </c>
      <c r="R162" s="208">
        <v>0</v>
      </c>
      <c r="S162" s="208">
        <v>0</v>
      </c>
      <c r="T162" s="208">
        <v>0</v>
      </c>
      <c r="U162" s="208">
        <v>0</v>
      </c>
      <c r="V162" s="208">
        <v>0</v>
      </c>
      <c r="W162" s="208">
        <v>0</v>
      </c>
      <c r="X162" s="208">
        <v>0</v>
      </c>
      <c r="Y162" s="208">
        <v>0</v>
      </c>
      <c r="Z162" s="208">
        <v>0</v>
      </c>
      <c r="AA162" s="208">
        <v>0</v>
      </c>
      <c r="AB162" s="208">
        <v>0</v>
      </c>
      <c r="AC162" s="208">
        <v>0</v>
      </c>
      <c r="AD162" s="208">
        <v>0</v>
      </c>
      <c r="AE162" s="208">
        <v>0</v>
      </c>
      <c r="AF162" s="208">
        <v>0</v>
      </c>
      <c r="AG162" s="208">
        <v>0</v>
      </c>
      <c r="AH162" s="208">
        <v>0</v>
      </c>
      <c r="AI162" s="208">
        <v>0</v>
      </c>
      <c r="AJ162" s="208">
        <v>0</v>
      </c>
      <c r="AK162" s="208">
        <v>0</v>
      </c>
      <c r="AL162" s="208">
        <v>0</v>
      </c>
      <c r="AM162" s="208">
        <v>0</v>
      </c>
      <c r="AN162" s="208">
        <v>0</v>
      </c>
      <c r="AO162" s="214">
        <v>0</v>
      </c>
      <c r="AP162" s="208">
        <v>0</v>
      </c>
      <c r="AQ162" s="232">
        <f t="shared" si="529"/>
        <v>0</v>
      </c>
      <c r="AR162" s="232">
        <f t="shared" ref="AR162:BW162" si="547">IFERROR(IF(AR$25-$C162&lt;0,0,VLOOKUP((ROUNDDOWN((AR$25-$C162)/365+1,0)),$C$8:$E$16,3,0))*$E158*$D$3,0)</f>
        <v>0</v>
      </c>
      <c r="AS162" s="232">
        <f t="shared" si="547"/>
        <v>0</v>
      </c>
      <c r="AT162" s="232">
        <f t="shared" si="547"/>
        <v>0</v>
      </c>
      <c r="AU162" s="232">
        <f t="shared" si="547"/>
        <v>0</v>
      </c>
      <c r="AV162" s="232">
        <f t="shared" si="547"/>
        <v>0</v>
      </c>
      <c r="AW162" s="232">
        <f t="shared" si="547"/>
        <v>0</v>
      </c>
      <c r="AX162" s="232">
        <f t="shared" si="547"/>
        <v>0</v>
      </c>
      <c r="AY162" s="232">
        <f t="shared" si="547"/>
        <v>0</v>
      </c>
      <c r="AZ162" s="232">
        <f t="shared" si="547"/>
        <v>0</v>
      </c>
      <c r="BA162" s="232">
        <f t="shared" si="547"/>
        <v>0</v>
      </c>
      <c r="BB162" s="232">
        <f t="shared" si="547"/>
        <v>0</v>
      </c>
      <c r="BC162" s="232">
        <f t="shared" si="547"/>
        <v>0</v>
      </c>
      <c r="BD162" s="232">
        <f t="shared" si="547"/>
        <v>0</v>
      </c>
      <c r="BE162" s="232">
        <f t="shared" si="547"/>
        <v>0</v>
      </c>
      <c r="BF162" s="232">
        <f t="shared" si="547"/>
        <v>0</v>
      </c>
      <c r="BG162" s="232">
        <f t="shared" si="547"/>
        <v>0</v>
      </c>
      <c r="BH162" s="232">
        <f t="shared" si="547"/>
        <v>0</v>
      </c>
      <c r="BI162" s="232">
        <f t="shared" si="547"/>
        <v>0</v>
      </c>
      <c r="BJ162" s="232">
        <f t="shared" si="547"/>
        <v>0</v>
      </c>
      <c r="BK162" s="232">
        <f t="shared" si="547"/>
        <v>0</v>
      </c>
      <c r="BL162" s="232">
        <f t="shared" si="547"/>
        <v>0</v>
      </c>
      <c r="BM162" s="232">
        <f t="shared" si="547"/>
        <v>0</v>
      </c>
      <c r="BN162" s="232">
        <f t="shared" si="547"/>
        <v>0</v>
      </c>
      <c r="BO162" s="269">
        <f t="shared" si="314"/>
        <v>0</v>
      </c>
      <c r="BP162" s="232">
        <f t="shared" si="547"/>
        <v>0</v>
      </c>
      <c r="BQ162" s="232">
        <f t="shared" si="547"/>
        <v>0</v>
      </c>
      <c r="BR162" s="232">
        <f t="shared" si="547"/>
        <v>0</v>
      </c>
      <c r="BS162" s="232">
        <f t="shared" si="547"/>
        <v>0</v>
      </c>
      <c r="BT162" s="232">
        <f t="shared" si="547"/>
        <v>0</v>
      </c>
      <c r="BU162" s="232">
        <f t="shared" si="547"/>
        <v>0</v>
      </c>
      <c r="BV162" s="232">
        <f t="shared" si="547"/>
        <v>0</v>
      </c>
      <c r="BW162" s="232">
        <f t="shared" si="547"/>
        <v>0</v>
      </c>
      <c r="BX162" s="232">
        <f t="shared" ref="BX162:DA162" si="548">IFERROR(IF(BX$25-$C162&lt;0,0,VLOOKUP((ROUNDDOWN((BX$25-$C162)/365+1,0)),$C$8:$E$16,3,0))*$E158*$D$3,0)</f>
        <v>0</v>
      </c>
      <c r="BY162" s="232">
        <f t="shared" si="548"/>
        <v>0</v>
      </c>
      <c r="BZ162" s="232">
        <f t="shared" si="548"/>
        <v>0</v>
      </c>
      <c r="CA162" s="232">
        <f t="shared" si="548"/>
        <v>0</v>
      </c>
      <c r="CB162" s="232">
        <f t="shared" si="548"/>
        <v>0</v>
      </c>
      <c r="CC162" s="232">
        <f t="shared" si="548"/>
        <v>0</v>
      </c>
      <c r="CD162" s="232">
        <f t="shared" si="548"/>
        <v>0</v>
      </c>
      <c r="CE162" s="232">
        <f t="shared" si="548"/>
        <v>0</v>
      </c>
      <c r="CF162" s="232">
        <f t="shared" si="548"/>
        <v>0</v>
      </c>
      <c r="CG162" s="232">
        <f t="shared" si="548"/>
        <v>0</v>
      </c>
      <c r="CH162" s="232">
        <f t="shared" si="548"/>
        <v>0</v>
      </c>
      <c r="CI162" s="232">
        <f t="shared" si="548"/>
        <v>0</v>
      </c>
      <c r="CJ162" s="232">
        <f t="shared" si="548"/>
        <v>0</v>
      </c>
      <c r="CK162" s="232">
        <f t="shared" si="548"/>
        <v>0</v>
      </c>
      <c r="CL162" s="232">
        <f t="shared" si="548"/>
        <v>0</v>
      </c>
      <c r="CM162" s="232">
        <f t="shared" si="548"/>
        <v>0</v>
      </c>
      <c r="CN162" s="232">
        <f t="shared" si="548"/>
        <v>0</v>
      </c>
      <c r="CO162" s="232">
        <f t="shared" si="548"/>
        <v>0</v>
      </c>
      <c r="CP162" s="232">
        <f t="shared" si="548"/>
        <v>0</v>
      </c>
      <c r="CQ162" s="232">
        <f t="shared" si="548"/>
        <v>30.145169171165474</v>
      </c>
      <c r="CR162" s="232">
        <f t="shared" si="548"/>
        <v>30.145169171165474</v>
      </c>
      <c r="CS162" s="232">
        <f t="shared" si="548"/>
        <v>30.145169171165474</v>
      </c>
      <c r="CT162" s="232">
        <f t="shared" si="548"/>
        <v>30.145169171165474</v>
      </c>
      <c r="CU162" s="232">
        <f t="shared" si="548"/>
        <v>30.145169171165474</v>
      </c>
      <c r="CV162" s="232">
        <f t="shared" si="548"/>
        <v>30.145169171165474</v>
      </c>
      <c r="CW162" s="232">
        <f t="shared" si="548"/>
        <v>30.145169171165474</v>
      </c>
      <c r="CX162" s="232">
        <f t="shared" si="548"/>
        <v>30.145169171165474</v>
      </c>
      <c r="CY162" s="232">
        <f t="shared" si="548"/>
        <v>30.145169171165474</v>
      </c>
      <c r="CZ162" s="232">
        <f t="shared" si="548"/>
        <v>30.145169171165474</v>
      </c>
      <c r="DA162" s="232">
        <f t="shared" si="548"/>
        <v>30.145169171165474</v>
      </c>
      <c r="DD162" s="325">
        <v>0</v>
      </c>
      <c r="DE162" s="151">
        <v>0</v>
      </c>
      <c r="DF162" s="151">
        <v>0</v>
      </c>
      <c r="DG162" s="151">
        <v>0</v>
      </c>
      <c r="DH162" s="151">
        <v>0</v>
      </c>
      <c r="DI162" s="151">
        <v>0</v>
      </c>
      <c r="DJ162" s="151">
        <v>0</v>
      </c>
      <c r="DK162" s="151">
        <v>0</v>
      </c>
      <c r="DL162" s="151">
        <v>0</v>
      </c>
      <c r="DM162" s="151">
        <v>0</v>
      </c>
      <c r="DN162" s="151">
        <v>0</v>
      </c>
      <c r="DO162" s="151">
        <v>0</v>
      </c>
      <c r="DP162" s="151">
        <v>0</v>
      </c>
      <c r="DQ162" s="151">
        <v>0</v>
      </c>
      <c r="DR162" s="151">
        <v>0</v>
      </c>
      <c r="DS162" s="151">
        <v>0</v>
      </c>
      <c r="DT162" s="151">
        <v>0</v>
      </c>
      <c r="DU162" s="151">
        <v>0</v>
      </c>
      <c r="DV162" s="151">
        <v>0</v>
      </c>
      <c r="DW162" s="151">
        <v>0</v>
      </c>
      <c r="DX162" s="151">
        <v>0</v>
      </c>
      <c r="DY162" s="151">
        <v>0</v>
      </c>
      <c r="DZ162" s="151">
        <v>0</v>
      </c>
      <c r="EA162" s="151">
        <v>0</v>
      </c>
      <c r="EB162" s="151">
        <v>0</v>
      </c>
      <c r="EC162" s="151">
        <v>0</v>
      </c>
      <c r="ED162" s="151">
        <v>0</v>
      </c>
      <c r="EE162" s="151">
        <v>0</v>
      </c>
      <c r="EF162" s="151">
        <v>0</v>
      </c>
      <c r="EG162" s="151">
        <v>0</v>
      </c>
      <c r="EH162" s="151">
        <v>0</v>
      </c>
      <c r="EI162" s="151">
        <v>0</v>
      </c>
      <c r="EJ162" s="151">
        <v>0</v>
      </c>
      <c r="EK162" s="151">
        <v>0</v>
      </c>
      <c r="EL162" s="151">
        <v>0</v>
      </c>
      <c r="EM162" s="151">
        <v>0</v>
      </c>
      <c r="EN162" s="326">
        <v>0</v>
      </c>
      <c r="EO162" s="325">
        <f t="shared" si="532"/>
        <v>0</v>
      </c>
      <c r="EP162" s="151">
        <f t="shared" ref="EP162:FU162" si="549">IFERROR(IF(EP$25-$C162&lt;0,0,VLOOKUP((ROUNDDOWN((EP$25-$C162)/365+1,0)),$C$8:$E$16,3,0))*$E158*$D$20,0)</f>
        <v>0</v>
      </c>
      <c r="EQ162" s="151">
        <f t="shared" si="549"/>
        <v>0</v>
      </c>
      <c r="ER162" s="151">
        <f t="shared" si="549"/>
        <v>0</v>
      </c>
      <c r="ES162" s="151">
        <f t="shared" si="549"/>
        <v>0</v>
      </c>
      <c r="ET162" s="151">
        <f t="shared" si="549"/>
        <v>0</v>
      </c>
      <c r="EU162" s="151">
        <f t="shared" si="549"/>
        <v>0</v>
      </c>
      <c r="EV162" s="151">
        <f t="shared" si="549"/>
        <v>0</v>
      </c>
      <c r="EW162" s="151">
        <f t="shared" si="549"/>
        <v>0</v>
      </c>
      <c r="EX162" s="151">
        <f t="shared" si="549"/>
        <v>0</v>
      </c>
      <c r="EY162" s="151">
        <f t="shared" si="549"/>
        <v>0</v>
      </c>
      <c r="EZ162" s="151">
        <f t="shared" si="549"/>
        <v>0</v>
      </c>
      <c r="FA162" s="151">
        <f t="shared" si="549"/>
        <v>0</v>
      </c>
      <c r="FB162" s="151">
        <f t="shared" si="549"/>
        <v>0</v>
      </c>
      <c r="FC162" s="151">
        <f t="shared" si="549"/>
        <v>0</v>
      </c>
      <c r="FD162" s="151">
        <f t="shared" si="549"/>
        <v>0</v>
      </c>
      <c r="FE162" s="151">
        <f t="shared" si="549"/>
        <v>0</v>
      </c>
      <c r="FF162" s="151">
        <f t="shared" si="549"/>
        <v>0</v>
      </c>
      <c r="FG162" s="151">
        <f t="shared" si="549"/>
        <v>0</v>
      </c>
      <c r="FH162" s="151">
        <f t="shared" si="549"/>
        <v>0</v>
      </c>
      <c r="FI162" s="151">
        <f t="shared" si="549"/>
        <v>0</v>
      </c>
      <c r="FJ162" s="151">
        <f t="shared" si="549"/>
        <v>0</v>
      </c>
      <c r="FK162" s="151">
        <f t="shared" si="549"/>
        <v>0</v>
      </c>
      <c r="FL162" s="151">
        <f t="shared" si="549"/>
        <v>0</v>
      </c>
      <c r="FM162" s="210">
        <f t="shared" si="549"/>
        <v>0</v>
      </c>
      <c r="FN162" s="151">
        <f t="shared" si="549"/>
        <v>0</v>
      </c>
      <c r="FO162" s="151">
        <f t="shared" si="549"/>
        <v>0</v>
      </c>
      <c r="FP162" s="151">
        <f t="shared" si="549"/>
        <v>0</v>
      </c>
      <c r="FQ162" s="151">
        <f t="shared" si="549"/>
        <v>0</v>
      </c>
      <c r="FR162" s="151">
        <f t="shared" si="549"/>
        <v>0</v>
      </c>
      <c r="FS162" s="151">
        <f t="shared" si="549"/>
        <v>0</v>
      </c>
      <c r="FT162" s="151">
        <f t="shared" si="549"/>
        <v>0</v>
      </c>
      <c r="FU162" s="151">
        <f t="shared" si="549"/>
        <v>0</v>
      </c>
      <c r="FV162" s="151">
        <f t="shared" ref="FV162:GY162" si="550">IFERROR(IF(FV$25-$C162&lt;0,0,VLOOKUP((ROUNDDOWN((FV$25-$C162)/365+1,0)),$C$8:$E$16,3,0))*$E158*$D$20,0)</f>
        <v>0</v>
      </c>
      <c r="FW162" s="151">
        <f t="shared" si="550"/>
        <v>0</v>
      </c>
      <c r="FX162" s="151">
        <f t="shared" si="550"/>
        <v>0</v>
      </c>
      <c r="FY162" s="151">
        <f t="shared" si="550"/>
        <v>0</v>
      </c>
      <c r="FZ162" s="151">
        <f t="shared" si="550"/>
        <v>0</v>
      </c>
      <c r="GA162" s="151">
        <f t="shared" si="550"/>
        <v>0</v>
      </c>
      <c r="GB162" s="151">
        <f t="shared" si="550"/>
        <v>0</v>
      </c>
      <c r="GC162" s="151">
        <f t="shared" si="550"/>
        <v>0</v>
      </c>
      <c r="GD162" s="151">
        <f t="shared" si="550"/>
        <v>0</v>
      </c>
      <c r="GE162" s="151">
        <f t="shared" si="550"/>
        <v>0</v>
      </c>
      <c r="GF162" s="151">
        <f t="shared" si="550"/>
        <v>0</v>
      </c>
      <c r="GG162" s="151">
        <f t="shared" si="550"/>
        <v>0</v>
      </c>
      <c r="GH162" s="151">
        <f t="shared" si="550"/>
        <v>0</v>
      </c>
      <c r="GI162" s="151">
        <f t="shared" si="550"/>
        <v>0</v>
      </c>
      <c r="GJ162" s="151">
        <f t="shared" si="550"/>
        <v>0</v>
      </c>
      <c r="GK162" s="151">
        <f t="shared" si="550"/>
        <v>0</v>
      </c>
      <c r="GL162" s="307">
        <f t="shared" si="550"/>
        <v>0</v>
      </c>
      <c r="GM162" s="151">
        <f t="shared" si="550"/>
        <v>0</v>
      </c>
      <c r="GN162" s="151">
        <f t="shared" si="550"/>
        <v>0</v>
      </c>
      <c r="GO162" s="151">
        <f t="shared" si="550"/>
        <v>1149.2617500000001</v>
      </c>
      <c r="GP162" s="151">
        <f t="shared" si="550"/>
        <v>1149.2617500000001</v>
      </c>
      <c r="GQ162" s="151">
        <f t="shared" si="550"/>
        <v>1149.2617500000001</v>
      </c>
      <c r="GR162" s="151">
        <f t="shared" si="550"/>
        <v>1149.2617500000001</v>
      </c>
      <c r="GS162" s="151">
        <f t="shared" si="550"/>
        <v>1149.2617500000001</v>
      </c>
      <c r="GT162" s="151">
        <f t="shared" si="550"/>
        <v>1149.2617500000001</v>
      </c>
      <c r="GU162" s="151">
        <f t="shared" si="550"/>
        <v>1149.2617500000001</v>
      </c>
      <c r="GV162" s="151">
        <f t="shared" si="550"/>
        <v>1149.2617500000001</v>
      </c>
      <c r="GW162" s="151">
        <f t="shared" si="550"/>
        <v>1149.2617500000001</v>
      </c>
      <c r="GX162" s="151">
        <f t="shared" si="550"/>
        <v>1149.2617500000001</v>
      </c>
      <c r="GY162" s="151">
        <f t="shared" si="550"/>
        <v>1149.2617500000001</v>
      </c>
    </row>
    <row r="163" spans="3:207" x14ac:dyDescent="0.25">
      <c r="C163" s="144">
        <v>45047</v>
      </c>
      <c r="D163" s="203">
        <f t="shared" si="342"/>
        <v>45077</v>
      </c>
      <c r="E163" s="213">
        <f>VLOOKUP(C163,'Sale_Actual&amp;forcast'!$B$4:$D$150,3,0)</f>
        <v>1250</v>
      </c>
      <c r="F163" s="208">
        <v>0</v>
      </c>
      <c r="G163" s="208">
        <v>0</v>
      </c>
      <c r="H163" s="208">
        <v>0</v>
      </c>
      <c r="I163" s="208">
        <v>0</v>
      </c>
      <c r="J163" s="208">
        <v>0</v>
      </c>
      <c r="K163" s="208">
        <v>0</v>
      </c>
      <c r="L163" s="208">
        <v>0</v>
      </c>
      <c r="M163" s="208">
        <v>0</v>
      </c>
      <c r="N163" s="208">
        <v>0</v>
      </c>
      <c r="O163" s="208">
        <v>0</v>
      </c>
      <c r="P163" s="208">
        <v>0</v>
      </c>
      <c r="Q163" s="208">
        <v>0</v>
      </c>
      <c r="R163" s="208">
        <v>0</v>
      </c>
      <c r="S163" s="208">
        <v>0</v>
      </c>
      <c r="T163" s="208">
        <v>0</v>
      </c>
      <c r="U163" s="208">
        <v>0</v>
      </c>
      <c r="V163" s="208">
        <v>0</v>
      </c>
      <c r="W163" s="208">
        <v>0</v>
      </c>
      <c r="X163" s="208">
        <v>0</v>
      </c>
      <c r="Y163" s="208">
        <v>0</v>
      </c>
      <c r="Z163" s="208">
        <v>0</v>
      </c>
      <c r="AA163" s="208">
        <v>0</v>
      </c>
      <c r="AB163" s="208">
        <v>0</v>
      </c>
      <c r="AC163" s="208">
        <v>0</v>
      </c>
      <c r="AD163" s="208">
        <v>0</v>
      </c>
      <c r="AE163" s="208">
        <v>0</v>
      </c>
      <c r="AF163" s="208">
        <v>0</v>
      </c>
      <c r="AG163" s="208">
        <v>0</v>
      </c>
      <c r="AH163" s="208">
        <v>0</v>
      </c>
      <c r="AI163" s="208">
        <v>0</v>
      </c>
      <c r="AJ163" s="208">
        <v>0</v>
      </c>
      <c r="AK163" s="208">
        <v>0</v>
      </c>
      <c r="AL163" s="208">
        <v>0</v>
      </c>
      <c r="AM163" s="208">
        <v>0</v>
      </c>
      <c r="AN163" s="208">
        <v>0</v>
      </c>
      <c r="AO163" s="214">
        <v>0</v>
      </c>
      <c r="AP163" s="208">
        <v>0</v>
      </c>
      <c r="AQ163" s="232">
        <f t="shared" si="529"/>
        <v>0</v>
      </c>
      <c r="AR163" s="232">
        <f t="shared" ref="AR163:BW163" si="551">IFERROR(IF(AR$25-$C163&lt;0,0,VLOOKUP((ROUNDDOWN((AR$25-$C163)/365+1,0)),$C$8:$E$16,3,0))*$E159*$D$3,0)</f>
        <v>0</v>
      </c>
      <c r="AS163" s="232">
        <f t="shared" si="551"/>
        <v>0</v>
      </c>
      <c r="AT163" s="232">
        <f t="shared" si="551"/>
        <v>0</v>
      </c>
      <c r="AU163" s="232">
        <f t="shared" si="551"/>
        <v>0</v>
      </c>
      <c r="AV163" s="232">
        <f t="shared" si="551"/>
        <v>0</v>
      </c>
      <c r="AW163" s="232">
        <f t="shared" si="551"/>
        <v>0</v>
      </c>
      <c r="AX163" s="232">
        <f t="shared" si="551"/>
        <v>0</v>
      </c>
      <c r="AY163" s="232">
        <f t="shared" si="551"/>
        <v>0</v>
      </c>
      <c r="AZ163" s="232">
        <f t="shared" si="551"/>
        <v>0</v>
      </c>
      <c r="BA163" s="232">
        <f t="shared" si="551"/>
        <v>0</v>
      </c>
      <c r="BB163" s="232">
        <f t="shared" si="551"/>
        <v>0</v>
      </c>
      <c r="BC163" s="232">
        <f t="shared" si="551"/>
        <v>0</v>
      </c>
      <c r="BD163" s="232">
        <f t="shared" si="551"/>
        <v>0</v>
      </c>
      <c r="BE163" s="232">
        <f t="shared" si="551"/>
        <v>0</v>
      </c>
      <c r="BF163" s="232">
        <f t="shared" si="551"/>
        <v>0</v>
      </c>
      <c r="BG163" s="232">
        <f t="shared" si="551"/>
        <v>0</v>
      </c>
      <c r="BH163" s="232">
        <f t="shared" si="551"/>
        <v>0</v>
      </c>
      <c r="BI163" s="232">
        <f t="shared" si="551"/>
        <v>0</v>
      </c>
      <c r="BJ163" s="232">
        <f t="shared" si="551"/>
        <v>0</v>
      </c>
      <c r="BK163" s="232">
        <f t="shared" si="551"/>
        <v>0</v>
      </c>
      <c r="BL163" s="232">
        <f t="shared" si="551"/>
        <v>0</v>
      </c>
      <c r="BM163" s="232">
        <f t="shared" si="551"/>
        <v>0</v>
      </c>
      <c r="BN163" s="232">
        <f t="shared" si="551"/>
        <v>0</v>
      </c>
      <c r="BO163" s="269">
        <f t="shared" si="314"/>
        <v>0</v>
      </c>
      <c r="BP163" s="232">
        <f t="shared" si="551"/>
        <v>0</v>
      </c>
      <c r="BQ163" s="232">
        <f t="shared" si="551"/>
        <v>0</v>
      </c>
      <c r="BR163" s="232">
        <f t="shared" si="551"/>
        <v>0</v>
      </c>
      <c r="BS163" s="232">
        <f t="shared" si="551"/>
        <v>0</v>
      </c>
      <c r="BT163" s="232">
        <f t="shared" si="551"/>
        <v>0</v>
      </c>
      <c r="BU163" s="232">
        <f t="shared" si="551"/>
        <v>0</v>
      </c>
      <c r="BV163" s="232">
        <f t="shared" si="551"/>
        <v>0</v>
      </c>
      <c r="BW163" s="232">
        <f t="shared" si="551"/>
        <v>0</v>
      </c>
      <c r="BX163" s="232">
        <f t="shared" ref="BX163:DA163" si="552">IFERROR(IF(BX$25-$C163&lt;0,0,VLOOKUP((ROUNDDOWN((BX$25-$C163)/365+1,0)),$C$8:$E$16,3,0))*$E159*$D$3,0)</f>
        <v>0</v>
      </c>
      <c r="BY163" s="232">
        <f t="shared" si="552"/>
        <v>0</v>
      </c>
      <c r="BZ163" s="232">
        <f t="shared" si="552"/>
        <v>0</v>
      </c>
      <c r="CA163" s="232">
        <f t="shared" si="552"/>
        <v>0</v>
      </c>
      <c r="CB163" s="232">
        <f t="shared" si="552"/>
        <v>0</v>
      </c>
      <c r="CC163" s="232">
        <f t="shared" si="552"/>
        <v>0</v>
      </c>
      <c r="CD163" s="232">
        <f t="shared" si="552"/>
        <v>0</v>
      </c>
      <c r="CE163" s="232">
        <f t="shared" si="552"/>
        <v>0</v>
      </c>
      <c r="CF163" s="232">
        <f t="shared" si="552"/>
        <v>0</v>
      </c>
      <c r="CG163" s="232">
        <f t="shared" si="552"/>
        <v>0</v>
      </c>
      <c r="CH163" s="232">
        <f t="shared" si="552"/>
        <v>0</v>
      </c>
      <c r="CI163" s="232">
        <f t="shared" si="552"/>
        <v>0</v>
      </c>
      <c r="CJ163" s="232">
        <f t="shared" si="552"/>
        <v>0</v>
      </c>
      <c r="CK163" s="232">
        <f t="shared" si="552"/>
        <v>0</v>
      </c>
      <c r="CL163" s="232">
        <f t="shared" si="552"/>
        <v>0</v>
      </c>
      <c r="CM163" s="232">
        <f t="shared" si="552"/>
        <v>0</v>
      </c>
      <c r="CN163" s="232">
        <f t="shared" si="552"/>
        <v>0</v>
      </c>
      <c r="CO163" s="232">
        <f t="shared" si="552"/>
        <v>0</v>
      </c>
      <c r="CP163" s="232">
        <f t="shared" si="552"/>
        <v>0</v>
      </c>
      <c r="CQ163" s="232">
        <f t="shared" si="552"/>
        <v>0</v>
      </c>
      <c r="CR163" s="232">
        <f t="shared" si="552"/>
        <v>30.145169171165474</v>
      </c>
      <c r="CS163" s="232">
        <f t="shared" si="552"/>
        <v>30.145169171165474</v>
      </c>
      <c r="CT163" s="232">
        <f t="shared" si="552"/>
        <v>30.145169171165474</v>
      </c>
      <c r="CU163" s="232">
        <f t="shared" si="552"/>
        <v>30.145169171165474</v>
      </c>
      <c r="CV163" s="232">
        <f t="shared" si="552"/>
        <v>30.145169171165474</v>
      </c>
      <c r="CW163" s="232">
        <f t="shared" si="552"/>
        <v>30.145169171165474</v>
      </c>
      <c r="CX163" s="232">
        <f t="shared" si="552"/>
        <v>30.145169171165474</v>
      </c>
      <c r="CY163" s="232">
        <f t="shared" si="552"/>
        <v>30.145169171165474</v>
      </c>
      <c r="CZ163" s="232">
        <f t="shared" si="552"/>
        <v>30.145169171165474</v>
      </c>
      <c r="DA163" s="232">
        <f t="shared" si="552"/>
        <v>30.145169171165474</v>
      </c>
      <c r="DD163" s="325">
        <v>0</v>
      </c>
      <c r="DE163" s="151">
        <v>0</v>
      </c>
      <c r="DF163" s="151">
        <v>0</v>
      </c>
      <c r="DG163" s="151">
        <v>0</v>
      </c>
      <c r="DH163" s="151">
        <v>0</v>
      </c>
      <c r="DI163" s="151">
        <v>0</v>
      </c>
      <c r="DJ163" s="151">
        <v>0</v>
      </c>
      <c r="DK163" s="151">
        <v>0</v>
      </c>
      <c r="DL163" s="151">
        <v>0</v>
      </c>
      <c r="DM163" s="151">
        <v>0</v>
      </c>
      <c r="DN163" s="151">
        <v>0</v>
      </c>
      <c r="DO163" s="151">
        <v>0</v>
      </c>
      <c r="DP163" s="151">
        <v>0</v>
      </c>
      <c r="DQ163" s="151">
        <v>0</v>
      </c>
      <c r="DR163" s="151">
        <v>0</v>
      </c>
      <c r="DS163" s="151">
        <v>0</v>
      </c>
      <c r="DT163" s="151">
        <v>0</v>
      </c>
      <c r="DU163" s="151">
        <v>0</v>
      </c>
      <c r="DV163" s="151">
        <v>0</v>
      </c>
      <c r="DW163" s="151">
        <v>0</v>
      </c>
      <c r="DX163" s="151">
        <v>0</v>
      </c>
      <c r="DY163" s="151">
        <v>0</v>
      </c>
      <c r="DZ163" s="151">
        <v>0</v>
      </c>
      <c r="EA163" s="151">
        <v>0</v>
      </c>
      <c r="EB163" s="151">
        <v>0</v>
      </c>
      <c r="EC163" s="151">
        <v>0</v>
      </c>
      <c r="ED163" s="151">
        <v>0</v>
      </c>
      <c r="EE163" s="151">
        <v>0</v>
      </c>
      <c r="EF163" s="151">
        <v>0</v>
      </c>
      <c r="EG163" s="151">
        <v>0</v>
      </c>
      <c r="EH163" s="151">
        <v>0</v>
      </c>
      <c r="EI163" s="151">
        <v>0</v>
      </c>
      <c r="EJ163" s="151">
        <v>0</v>
      </c>
      <c r="EK163" s="151">
        <v>0</v>
      </c>
      <c r="EL163" s="151">
        <v>0</v>
      </c>
      <c r="EM163" s="151">
        <v>0</v>
      </c>
      <c r="EN163" s="326">
        <v>0</v>
      </c>
      <c r="EO163" s="325">
        <f t="shared" si="532"/>
        <v>0</v>
      </c>
      <c r="EP163" s="151">
        <f t="shared" ref="EP163:FU163" si="553">IFERROR(IF(EP$25-$C163&lt;0,0,VLOOKUP((ROUNDDOWN((EP$25-$C163)/365+1,0)),$C$8:$E$16,3,0))*$E159*$D$20,0)</f>
        <v>0</v>
      </c>
      <c r="EQ163" s="151">
        <f t="shared" si="553"/>
        <v>0</v>
      </c>
      <c r="ER163" s="151">
        <f t="shared" si="553"/>
        <v>0</v>
      </c>
      <c r="ES163" s="151">
        <f t="shared" si="553"/>
        <v>0</v>
      </c>
      <c r="ET163" s="151">
        <f t="shared" si="553"/>
        <v>0</v>
      </c>
      <c r="EU163" s="151">
        <f t="shared" si="553"/>
        <v>0</v>
      </c>
      <c r="EV163" s="151">
        <f t="shared" si="553"/>
        <v>0</v>
      </c>
      <c r="EW163" s="151">
        <f t="shared" si="553"/>
        <v>0</v>
      </c>
      <c r="EX163" s="151">
        <f t="shared" si="553"/>
        <v>0</v>
      </c>
      <c r="EY163" s="151">
        <f t="shared" si="553"/>
        <v>0</v>
      </c>
      <c r="EZ163" s="151">
        <f t="shared" si="553"/>
        <v>0</v>
      </c>
      <c r="FA163" s="151">
        <f t="shared" si="553"/>
        <v>0</v>
      </c>
      <c r="FB163" s="151">
        <f t="shared" si="553"/>
        <v>0</v>
      </c>
      <c r="FC163" s="151">
        <f t="shared" si="553"/>
        <v>0</v>
      </c>
      <c r="FD163" s="151">
        <f t="shared" si="553"/>
        <v>0</v>
      </c>
      <c r="FE163" s="151">
        <f t="shared" si="553"/>
        <v>0</v>
      </c>
      <c r="FF163" s="151">
        <f t="shared" si="553"/>
        <v>0</v>
      </c>
      <c r="FG163" s="151">
        <f t="shared" si="553"/>
        <v>0</v>
      </c>
      <c r="FH163" s="151">
        <f t="shared" si="553"/>
        <v>0</v>
      </c>
      <c r="FI163" s="151">
        <f t="shared" si="553"/>
        <v>0</v>
      </c>
      <c r="FJ163" s="151">
        <f t="shared" si="553"/>
        <v>0</v>
      </c>
      <c r="FK163" s="151">
        <f t="shared" si="553"/>
        <v>0</v>
      </c>
      <c r="FL163" s="151">
        <f t="shared" si="553"/>
        <v>0</v>
      </c>
      <c r="FM163" s="210">
        <f t="shared" si="553"/>
        <v>0</v>
      </c>
      <c r="FN163" s="151">
        <f t="shared" si="553"/>
        <v>0</v>
      </c>
      <c r="FO163" s="151">
        <f t="shared" si="553"/>
        <v>0</v>
      </c>
      <c r="FP163" s="151">
        <f t="shared" si="553"/>
        <v>0</v>
      </c>
      <c r="FQ163" s="151">
        <f t="shared" si="553"/>
        <v>0</v>
      </c>
      <c r="FR163" s="151">
        <f t="shared" si="553"/>
        <v>0</v>
      </c>
      <c r="FS163" s="151">
        <f t="shared" si="553"/>
        <v>0</v>
      </c>
      <c r="FT163" s="151">
        <f t="shared" si="553"/>
        <v>0</v>
      </c>
      <c r="FU163" s="151">
        <f t="shared" si="553"/>
        <v>0</v>
      </c>
      <c r="FV163" s="151">
        <f t="shared" ref="FV163:GY163" si="554">IFERROR(IF(FV$25-$C163&lt;0,0,VLOOKUP((ROUNDDOWN((FV$25-$C163)/365+1,0)),$C$8:$E$16,3,0))*$E159*$D$20,0)</f>
        <v>0</v>
      </c>
      <c r="FW163" s="151">
        <f t="shared" si="554"/>
        <v>0</v>
      </c>
      <c r="FX163" s="151">
        <f t="shared" si="554"/>
        <v>0</v>
      </c>
      <c r="FY163" s="151">
        <f t="shared" si="554"/>
        <v>0</v>
      </c>
      <c r="FZ163" s="151">
        <f t="shared" si="554"/>
        <v>0</v>
      </c>
      <c r="GA163" s="151">
        <f t="shared" si="554"/>
        <v>0</v>
      </c>
      <c r="GB163" s="151">
        <f t="shared" si="554"/>
        <v>0</v>
      </c>
      <c r="GC163" s="151">
        <f t="shared" si="554"/>
        <v>0</v>
      </c>
      <c r="GD163" s="151">
        <f t="shared" si="554"/>
        <v>0</v>
      </c>
      <c r="GE163" s="151">
        <f t="shared" si="554"/>
        <v>0</v>
      </c>
      <c r="GF163" s="151">
        <f t="shared" si="554"/>
        <v>0</v>
      </c>
      <c r="GG163" s="151">
        <f t="shared" si="554"/>
        <v>0</v>
      </c>
      <c r="GH163" s="151">
        <f t="shared" si="554"/>
        <v>0</v>
      </c>
      <c r="GI163" s="151">
        <f t="shared" si="554"/>
        <v>0</v>
      </c>
      <c r="GJ163" s="151">
        <f t="shared" si="554"/>
        <v>0</v>
      </c>
      <c r="GK163" s="151">
        <f t="shared" si="554"/>
        <v>0</v>
      </c>
      <c r="GL163" s="307">
        <f t="shared" si="554"/>
        <v>0</v>
      </c>
      <c r="GM163" s="151">
        <f t="shared" si="554"/>
        <v>0</v>
      </c>
      <c r="GN163" s="151">
        <f t="shared" si="554"/>
        <v>0</v>
      </c>
      <c r="GO163" s="151">
        <f t="shared" si="554"/>
        <v>0</v>
      </c>
      <c r="GP163" s="151">
        <f t="shared" si="554"/>
        <v>1149.2617500000001</v>
      </c>
      <c r="GQ163" s="151">
        <f t="shared" si="554"/>
        <v>1149.2617500000001</v>
      </c>
      <c r="GR163" s="151">
        <f t="shared" si="554"/>
        <v>1149.2617500000001</v>
      </c>
      <c r="GS163" s="151">
        <f t="shared" si="554"/>
        <v>1149.2617500000001</v>
      </c>
      <c r="GT163" s="151">
        <f t="shared" si="554"/>
        <v>1149.2617500000001</v>
      </c>
      <c r="GU163" s="151">
        <f t="shared" si="554"/>
        <v>1149.2617500000001</v>
      </c>
      <c r="GV163" s="151">
        <f t="shared" si="554"/>
        <v>1149.2617500000001</v>
      </c>
      <c r="GW163" s="151">
        <f t="shared" si="554"/>
        <v>1149.2617500000001</v>
      </c>
      <c r="GX163" s="151">
        <f t="shared" si="554"/>
        <v>1149.2617500000001</v>
      </c>
      <c r="GY163" s="151">
        <f t="shared" si="554"/>
        <v>1149.2617500000001</v>
      </c>
    </row>
    <row r="164" spans="3:207" x14ac:dyDescent="0.25">
      <c r="C164" s="144">
        <v>45078</v>
      </c>
      <c r="D164" s="203">
        <f t="shared" si="342"/>
        <v>45107</v>
      </c>
      <c r="E164" s="213">
        <f>VLOOKUP(C164,'Sale_Actual&amp;forcast'!$B$4:$D$150,3,0)</f>
        <v>1250</v>
      </c>
      <c r="F164" s="208">
        <v>0</v>
      </c>
      <c r="G164" s="208">
        <v>0</v>
      </c>
      <c r="H164" s="208">
        <v>0</v>
      </c>
      <c r="I164" s="208">
        <v>0</v>
      </c>
      <c r="J164" s="208">
        <v>0</v>
      </c>
      <c r="K164" s="208">
        <v>0</v>
      </c>
      <c r="L164" s="208">
        <v>0</v>
      </c>
      <c r="M164" s="208">
        <v>0</v>
      </c>
      <c r="N164" s="208">
        <v>0</v>
      </c>
      <c r="O164" s="208">
        <v>0</v>
      </c>
      <c r="P164" s="208">
        <v>0</v>
      </c>
      <c r="Q164" s="208">
        <v>0</v>
      </c>
      <c r="R164" s="208">
        <v>0</v>
      </c>
      <c r="S164" s="208">
        <v>0</v>
      </c>
      <c r="T164" s="208">
        <v>0</v>
      </c>
      <c r="U164" s="208">
        <v>0</v>
      </c>
      <c r="V164" s="208">
        <v>0</v>
      </c>
      <c r="W164" s="208">
        <v>0</v>
      </c>
      <c r="X164" s="208">
        <v>0</v>
      </c>
      <c r="Y164" s="208">
        <v>0</v>
      </c>
      <c r="Z164" s="208">
        <v>0</v>
      </c>
      <c r="AA164" s="208">
        <v>0</v>
      </c>
      <c r="AB164" s="208">
        <v>0</v>
      </c>
      <c r="AC164" s="208">
        <v>0</v>
      </c>
      <c r="AD164" s="208">
        <v>0</v>
      </c>
      <c r="AE164" s="208">
        <v>0</v>
      </c>
      <c r="AF164" s="208">
        <v>0</v>
      </c>
      <c r="AG164" s="208">
        <v>0</v>
      </c>
      <c r="AH164" s="208">
        <v>0</v>
      </c>
      <c r="AI164" s="208">
        <v>0</v>
      </c>
      <c r="AJ164" s="208">
        <v>0</v>
      </c>
      <c r="AK164" s="208">
        <v>0</v>
      </c>
      <c r="AL164" s="208">
        <v>0</v>
      </c>
      <c r="AM164" s="208">
        <v>0</v>
      </c>
      <c r="AN164" s="208">
        <v>0</v>
      </c>
      <c r="AO164" s="214">
        <v>0</v>
      </c>
      <c r="AP164" s="208">
        <v>0</v>
      </c>
      <c r="AQ164" s="232">
        <f t="shared" si="529"/>
        <v>0</v>
      </c>
      <c r="AR164" s="232">
        <f t="shared" ref="AR164:BW164" si="555">IFERROR(IF(AR$25-$C164&lt;0,0,VLOOKUP((ROUNDDOWN((AR$25-$C164)/365+1,0)),$C$8:$E$16,3,0))*$E160*$D$3,0)</f>
        <v>0</v>
      </c>
      <c r="AS164" s="232">
        <f t="shared" si="555"/>
        <v>0</v>
      </c>
      <c r="AT164" s="232">
        <f t="shared" si="555"/>
        <v>0</v>
      </c>
      <c r="AU164" s="232">
        <f t="shared" si="555"/>
        <v>0</v>
      </c>
      <c r="AV164" s="232">
        <f t="shared" si="555"/>
        <v>0</v>
      </c>
      <c r="AW164" s="232">
        <f t="shared" si="555"/>
        <v>0</v>
      </c>
      <c r="AX164" s="232">
        <f t="shared" si="555"/>
        <v>0</v>
      </c>
      <c r="AY164" s="232">
        <f t="shared" si="555"/>
        <v>0</v>
      </c>
      <c r="AZ164" s="232">
        <f t="shared" si="555"/>
        <v>0</v>
      </c>
      <c r="BA164" s="232">
        <f t="shared" si="555"/>
        <v>0</v>
      </c>
      <c r="BB164" s="232">
        <f t="shared" si="555"/>
        <v>0</v>
      </c>
      <c r="BC164" s="232">
        <f t="shared" si="555"/>
        <v>0</v>
      </c>
      <c r="BD164" s="232">
        <f t="shared" si="555"/>
        <v>0</v>
      </c>
      <c r="BE164" s="232">
        <f t="shared" si="555"/>
        <v>0</v>
      </c>
      <c r="BF164" s="232">
        <f t="shared" si="555"/>
        <v>0</v>
      </c>
      <c r="BG164" s="232">
        <f t="shared" si="555"/>
        <v>0</v>
      </c>
      <c r="BH164" s="232">
        <f t="shared" si="555"/>
        <v>0</v>
      </c>
      <c r="BI164" s="232">
        <f t="shared" si="555"/>
        <v>0</v>
      </c>
      <c r="BJ164" s="232">
        <f t="shared" si="555"/>
        <v>0</v>
      </c>
      <c r="BK164" s="232">
        <f t="shared" si="555"/>
        <v>0</v>
      </c>
      <c r="BL164" s="232">
        <f t="shared" si="555"/>
        <v>0</v>
      </c>
      <c r="BM164" s="232">
        <f t="shared" si="555"/>
        <v>0</v>
      </c>
      <c r="BN164" s="232">
        <f t="shared" si="555"/>
        <v>0</v>
      </c>
      <c r="BO164" s="269">
        <f t="shared" si="314"/>
        <v>0</v>
      </c>
      <c r="BP164" s="232">
        <f t="shared" si="555"/>
        <v>0</v>
      </c>
      <c r="BQ164" s="232">
        <f t="shared" si="555"/>
        <v>0</v>
      </c>
      <c r="BR164" s="232">
        <f t="shared" si="555"/>
        <v>0</v>
      </c>
      <c r="BS164" s="232">
        <f t="shared" si="555"/>
        <v>0</v>
      </c>
      <c r="BT164" s="232">
        <f t="shared" si="555"/>
        <v>0</v>
      </c>
      <c r="BU164" s="232">
        <f t="shared" si="555"/>
        <v>0</v>
      </c>
      <c r="BV164" s="232">
        <f t="shared" si="555"/>
        <v>0</v>
      </c>
      <c r="BW164" s="232">
        <f t="shared" si="555"/>
        <v>0</v>
      </c>
      <c r="BX164" s="232">
        <f t="shared" ref="BX164:DA164" si="556">IFERROR(IF(BX$25-$C164&lt;0,0,VLOOKUP((ROUNDDOWN((BX$25-$C164)/365+1,0)),$C$8:$E$16,3,0))*$E160*$D$3,0)</f>
        <v>0</v>
      </c>
      <c r="BY164" s="232">
        <f t="shared" si="556"/>
        <v>0</v>
      </c>
      <c r="BZ164" s="232">
        <f t="shared" si="556"/>
        <v>0</v>
      </c>
      <c r="CA164" s="232">
        <f t="shared" si="556"/>
        <v>0</v>
      </c>
      <c r="CB164" s="232">
        <f t="shared" si="556"/>
        <v>0</v>
      </c>
      <c r="CC164" s="232">
        <f t="shared" si="556"/>
        <v>0</v>
      </c>
      <c r="CD164" s="232">
        <f t="shared" si="556"/>
        <v>0</v>
      </c>
      <c r="CE164" s="232">
        <f t="shared" si="556"/>
        <v>0</v>
      </c>
      <c r="CF164" s="232">
        <f t="shared" si="556"/>
        <v>0</v>
      </c>
      <c r="CG164" s="232">
        <f t="shared" si="556"/>
        <v>0</v>
      </c>
      <c r="CH164" s="232">
        <f t="shared" si="556"/>
        <v>0</v>
      </c>
      <c r="CI164" s="232">
        <f t="shared" si="556"/>
        <v>0</v>
      </c>
      <c r="CJ164" s="232">
        <f t="shared" si="556"/>
        <v>0</v>
      </c>
      <c r="CK164" s="232">
        <f t="shared" si="556"/>
        <v>0</v>
      </c>
      <c r="CL164" s="232">
        <f t="shared" si="556"/>
        <v>0</v>
      </c>
      <c r="CM164" s="232">
        <f t="shared" si="556"/>
        <v>0</v>
      </c>
      <c r="CN164" s="232">
        <f t="shared" si="556"/>
        <v>0</v>
      </c>
      <c r="CO164" s="232">
        <f t="shared" si="556"/>
        <v>0</v>
      </c>
      <c r="CP164" s="232">
        <f t="shared" si="556"/>
        <v>0</v>
      </c>
      <c r="CQ164" s="232">
        <f t="shared" si="556"/>
        <v>0</v>
      </c>
      <c r="CR164" s="232">
        <f t="shared" si="556"/>
        <v>0</v>
      </c>
      <c r="CS164" s="232">
        <f t="shared" si="556"/>
        <v>30.145169171165474</v>
      </c>
      <c r="CT164" s="232">
        <f t="shared" si="556"/>
        <v>30.145169171165474</v>
      </c>
      <c r="CU164" s="232">
        <f t="shared" si="556"/>
        <v>30.145169171165474</v>
      </c>
      <c r="CV164" s="232">
        <f t="shared" si="556"/>
        <v>30.145169171165474</v>
      </c>
      <c r="CW164" s="232">
        <f t="shared" si="556"/>
        <v>30.145169171165474</v>
      </c>
      <c r="CX164" s="232">
        <f t="shared" si="556"/>
        <v>30.145169171165474</v>
      </c>
      <c r="CY164" s="232">
        <f t="shared" si="556"/>
        <v>30.145169171165474</v>
      </c>
      <c r="CZ164" s="232">
        <f t="shared" si="556"/>
        <v>30.145169171165474</v>
      </c>
      <c r="DA164" s="232">
        <f t="shared" si="556"/>
        <v>30.145169171165474</v>
      </c>
      <c r="DD164" s="325">
        <v>0</v>
      </c>
      <c r="DE164" s="151">
        <v>0</v>
      </c>
      <c r="DF164" s="151">
        <v>0</v>
      </c>
      <c r="DG164" s="151">
        <v>0</v>
      </c>
      <c r="DH164" s="151">
        <v>0</v>
      </c>
      <c r="DI164" s="151">
        <v>0</v>
      </c>
      <c r="DJ164" s="151">
        <v>0</v>
      </c>
      <c r="DK164" s="151">
        <v>0</v>
      </c>
      <c r="DL164" s="151">
        <v>0</v>
      </c>
      <c r="DM164" s="151">
        <v>0</v>
      </c>
      <c r="DN164" s="151">
        <v>0</v>
      </c>
      <c r="DO164" s="151">
        <v>0</v>
      </c>
      <c r="DP164" s="151">
        <v>0</v>
      </c>
      <c r="DQ164" s="151">
        <v>0</v>
      </c>
      <c r="DR164" s="151">
        <v>0</v>
      </c>
      <c r="DS164" s="151">
        <v>0</v>
      </c>
      <c r="DT164" s="151">
        <v>0</v>
      </c>
      <c r="DU164" s="151">
        <v>0</v>
      </c>
      <c r="DV164" s="151">
        <v>0</v>
      </c>
      <c r="DW164" s="151">
        <v>0</v>
      </c>
      <c r="DX164" s="151">
        <v>0</v>
      </c>
      <c r="DY164" s="151">
        <v>0</v>
      </c>
      <c r="DZ164" s="151">
        <v>0</v>
      </c>
      <c r="EA164" s="151">
        <v>0</v>
      </c>
      <c r="EB164" s="151">
        <v>0</v>
      </c>
      <c r="EC164" s="151">
        <v>0</v>
      </c>
      <c r="ED164" s="151">
        <v>0</v>
      </c>
      <c r="EE164" s="151">
        <v>0</v>
      </c>
      <c r="EF164" s="151">
        <v>0</v>
      </c>
      <c r="EG164" s="151">
        <v>0</v>
      </c>
      <c r="EH164" s="151">
        <v>0</v>
      </c>
      <c r="EI164" s="151">
        <v>0</v>
      </c>
      <c r="EJ164" s="151">
        <v>0</v>
      </c>
      <c r="EK164" s="151">
        <v>0</v>
      </c>
      <c r="EL164" s="151">
        <v>0</v>
      </c>
      <c r="EM164" s="151">
        <v>0</v>
      </c>
      <c r="EN164" s="326">
        <v>0</v>
      </c>
      <c r="EO164" s="325">
        <f t="shared" si="532"/>
        <v>0</v>
      </c>
      <c r="EP164" s="151">
        <f t="shared" ref="EP164:FU164" si="557">IFERROR(IF(EP$25-$C164&lt;0,0,VLOOKUP((ROUNDDOWN((EP$25-$C164)/365+1,0)),$C$8:$E$16,3,0))*$E160*$D$20,0)</f>
        <v>0</v>
      </c>
      <c r="EQ164" s="151">
        <f t="shared" si="557"/>
        <v>0</v>
      </c>
      <c r="ER164" s="151">
        <f t="shared" si="557"/>
        <v>0</v>
      </c>
      <c r="ES164" s="151">
        <f t="shared" si="557"/>
        <v>0</v>
      </c>
      <c r="ET164" s="151">
        <f t="shared" si="557"/>
        <v>0</v>
      </c>
      <c r="EU164" s="151">
        <f t="shared" si="557"/>
        <v>0</v>
      </c>
      <c r="EV164" s="151">
        <f t="shared" si="557"/>
        <v>0</v>
      </c>
      <c r="EW164" s="151">
        <f t="shared" si="557"/>
        <v>0</v>
      </c>
      <c r="EX164" s="151">
        <f t="shared" si="557"/>
        <v>0</v>
      </c>
      <c r="EY164" s="151">
        <f t="shared" si="557"/>
        <v>0</v>
      </c>
      <c r="EZ164" s="151">
        <f t="shared" si="557"/>
        <v>0</v>
      </c>
      <c r="FA164" s="151">
        <f t="shared" si="557"/>
        <v>0</v>
      </c>
      <c r="FB164" s="151">
        <f t="shared" si="557"/>
        <v>0</v>
      </c>
      <c r="FC164" s="151">
        <f t="shared" si="557"/>
        <v>0</v>
      </c>
      <c r="FD164" s="151">
        <f t="shared" si="557"/>
        <v>0</v>
      </c>
      <c r="FE164" s="151">
        <f t="shared" si="557"/>
        <v>0</v>
      </c>
      <c r="FF164" s="151">
        <f t="shared" si="557"/>
        <v>0</v>
      </c>
      <c r="FG164" s="151">
        <f t="shared" si="557"/>
        <v>0</v>
      </c>
      <c r="FH164" s="151">
        <f t="shared" si="557"/>
        <v>0</v>
      </c>
      <c r="FI164" s="151">
        <f t="shared" si="557"/>
        <v>0</v>
      </c>
      <c r="FJ164" s="151">
        <f t="shared" si="557"/>
        <v>0</v>
      </c>
      <c r="FK164" s="151">
        <f t="shared" si="557"/>
        <v>0</v>
      </c>
      <c r="FL164" s="151">
        <f t="shared" si="557"/>
        <v>0</v>
      </c>
      <c r="FM164" s="210">
        <f t="shared" si="557"/>
        <v>0</v>
      </c>
      <c r="FN164" s="151">
        <f t="shared" si="557"/>
        <v>0</v>
      </c>
      <c r="FO164" s="151">
        <f t="shared" si="557"/>
        <v>0</v>
      </c>
      <c r="FP164" s="151">
        <f t="shared" si="557"/>
        <v>0</v>
      </c>
      <c r="FQ164" s="151">
        <f t="shared" si="557"/>
        <v>0</v>
      </c>
      <c r="FR164" s="151">
        <f t="shared" si="557"/>
        <v>0</v>
      </c>
      <c r="FS164" s="151">
        <f t="shared" si="557"/>
        <v>0</v>
      </c>
      <c r="FT164" s="151">
        <f t="shared" si="557"/>
        <v>0</v>
      </c>
      <c r="FU164" s="151">
        <f t="shared" si="557"/>
        <v>0</v>
      </c>
      <c r="FV164" s="151">
        <f t="shared" ref="FV164:GY164" si="558">IFERROR(IF(FV$25-$C164&lt;0,0,VLOOKUP((ROUNDDOWN((FV$25-$C164)/365+1,0)),$C$8:$E$16,3,0))*$E160*$D$20,0)</f>
        <v>0</v>
      </c>
      <c r="FW164" s="151">
        <f t="shared" si="558"/>
        <v>0</v>
      </c>
      <c r="FX164" s="151">
        <f t="shared" si="558"/>
        <v>0</v>
      </c>
      <c r="FY164" s="151">
        <f t="shared" si="558"/>
        <v>0</v>
      </c>
      <c r="FZ164" s="151">
        <f t="shared" si="558"/>
        <v>0</v>
      </c>
      <c r="GA164" s="151">
        <f t="shared" si="558"/>
        <v>0</v>
      </c>
      <c r="GB164" s="151">
        <f t="shared" si="558"/>
        <v>0</v>
      </c>
      <c r="GC164" s="151">
        <f t="shared" si="558"/>
        <v>0</v>
      </c>
      <c r="GD164" s="151">
        <f t="shared" si="558"/>
        <v>0</v>
      </c>
      <c r="GE164" s="151">
        <f t="shared" si="558"/>
        <v>0</v>
      </c>
      <c r="GF164" s="151">
        <f t="shared" si="558"/>
        <v>0</v>
      </c>
      <c r="GG164" s="151">
        <f t="shared" si="558"/>
        <v>0</v>
      </c>
      <c r="GH164" s="151">
        <f t="shared" si="558"/>
        <v>0</v>
      </c>
      <c r="GI164" s="151">
        <f t="shared" si="558"/>
        <v>0</v>
      </c>
      <c r="GJ164" s="151">
        <f t="shared" si="558"/>
        <v>0</v>
      </c>
      <c r="GK164" s="151">
        <f t="shared" si="558"/>
        <v>0</v>
      </c>
      <c r="GL164" s="307">
        <f t="shared" si="558"/>
        <v>0</v>
      </c>
      <c r="GM164" s="151">
        <f t="shared" si="558"/>
        <v>0</v>
      </c>
      <c r="GN164" s="151">
        <f t="shared" si="558"/>
        <v>0</v>
      </c>
      <c r="GO164" s="151">
        <f t="shared" si="558"/>
        <v>0</v>
      </c>
      <c r="GP164" s="151">
        <f t="shared" si="558"/>
        <v>0</v>
      </c>
      <c r="GQ164" s="151">
        <f t="shared" si="558"/>
        <v>1149.2617500000001</v>
      </c>
      <c r="GR164" s="151">
        <f t="shared" si="558"/>
        <v>1149.2617500000001</v>
      </c>
      <c r="GS164" s="151">
        <f t="shared" si="558"/>
        <v>1149.2617500000001</v>
      </c>
      <c r="GT164" s="151">
        <f t="shared" si="558"/>
        <v>1149.2617500000001</v>
      </c>
      <c r="GU164" s="151">
        <f t="shared" si="558"/>
        <v>1149.2617500000001</v>
      </c>
      <c r="GV164" s="151">
        <f t="shared" si="558"/>
        <v>1149.2617500000001</v>
      </c>
      <c r="GW164" s="151">
        <f t="shared" si="558"/>
        <v>1149.2617500000001</v>
      </c>
      <c r="GX164" s="151">
        <f t="shared" si="558"/>
        <v>1149.2617500000001</v>
      </c>
      <c r="GY164" s="151">
        <f t="shared" si="558"/>
        <v>1149.2617500000001</v>
      </c>
    </row>
    <row r="165" spans="3:207" x14ac:dyDescent="0.25">
      <c r="C165" s="144">
        <v>45108</v>
      </c>
      <c r="D165" s="203">
        <f t="shared" si="342"/>
        <v>45138</v>
      </c>
      <c r="E165" s="213">
        <f>VLOOKUP(C165,'Sale_Actual&amp;forcast'!$B$4:$D$150,3,0)</f>
        <v>1250</v>
      </c>
      <c r="F165" s="208">
        <v>0</v>
      </c>
      <c r="G165" s="208">
        <v>0</v>
      </c>
      <c r="H165" s="208">
        <v>0</v>
      </c>
      <c r="I165" s="208">
        <v>0</v>
      </c>
      <c r="J165" s="208">
        <v>0</v>
      </c>
      <c r="K165" s="208">
        <v>0</v>
      </c>
      <c r="L165" s="208">
        <v>0</v>
      </c>
      <c r="M165" s="208">
        <v>0</v>
      </c>
      <c r="N165" s="208">
        <v>0</v>
      </c>
      <c r="O165" s="208">
        <v>0</v>
      </c>
      <c r="P165" s="208">
        <v>0</v>
      </c>
      <c r="Q165" s="208">
        <v>0</v>
      </c>
      <c r="R165" s="208">
        <v>0</v>
      </c>
      <c r="S165" s="208">
        <v>0</v>
      </c>
      <c r="T165" s="208">
        <v>0</v>
      </c>
      <c r="U165" s="208">
        <v>0</v>
      </c>
      <c r="V165" s="208">
        <v>0</v>
      </c>
      <c r="W165" s="208">
        <v>0</v>
      </c>
      <c r="X165" s="208">
        <v>0</v>
      </c>
      <c r="Y165" s="208">
        <v>0</v>
      </c>
      <c r="Z165" s="208">
        <v>0</v>
      </c>
      <c r="AA165" s="208">
        <v>0</v>
      </c>
      <c r="AB165" s="208">
        <v>0</v>
      </c>
      <c r="AC165" s="208">
        <v>0</v>
      </c>
      <c r="AD165" s="208">
        <v>0</v>
      </c>
      <c r="AE165" s="208">
        <v>0</v>
      </c>
      <c r="AF165" s="208">
        <v>0</v>
      </c>
      <c r="AG165" s="208">
        <v>0</v>
      </c>
      <c r="AH165" s="208">
        <v>0</v>
      </c>
      <c r="AI165" s="208">
        <v>0</v>
      </c>
      <c r="AJ165" s="208">
        <v>0</v>
      </c>
      <c r="AK165" s="208">
        <v>0</v>
      </c>
      <c r="AL165" s="208">
        <v>0</v>
      </c>
      <c r="AM165" s="208">
        <v>0</v>
      </c>
      <c r="AN165" s="208">
        <v>0</v>
      </c>
      <c r="AO165" s="214">
        <v>0</v>
      </c>
      <c r="AP165" s="208">
        <v>0</v>
      </c>
      <c r="AQ165" s="232">
        <f t="shared" si="529"/>
        <v>0</v>
      </c>
      <c r="AR165" s="232">
        <f t="shared" ref="AR165:BW165" si="559">IFERROR(IF(AR$25-$C165&lt;0,0,VLOOKUP((ROUNDDOWN((AR$25-$C165)/365+1,0)),$C$8:$E$16,3,0))*$E161*$D$3,0)</f>
        <v>0</v>
      </c>
      <c r="AS165" s="232">
        <f t="shared" si="559"/>
        <v>0</v>
      </c>
      <c r="AT165" s="232">
        <f t="shared" si="559"/>
        <v>0</v>
      </c>
      <c r="AU165" s="232">
        <f t="shared" si="559"/>
        <v>0</v>
      </c>
      <c r="AV165" s="232">
        <f t="shared" si="559"/>
        <v>0</v>
      </c>
      <c r="AW165" s="232">
        <f t="shared" si="559"/>
        <v>0</v>
      </c>
      <c r="AX165" s="232">
        <f t="shared" si="559"/>
        <v>0</v>
      </c>
      <c r="AY165" s="232">
        <f t="shared" si="559"/>
        <v>0</v>
      </c>
      <c r="AZ165" s="232">
        <f t="shared" si="559"/>
        <v>0</v>
      </c>
      <c r="BA165" s="232">
        <f t="shared" si="559"/>
        <v>0</v>
      </c>
      <c r="BB165" s="232">
        <f t="shared" si="559"/>
        <v>0</v>
      </c>
      <c r="BC165" s="232">
        <f t="shared" si="559"/>
        <v>0</v>
      </c>
      <c r="BD165" s="232">
        <f t="shared" si="559"/>
        <v>0</v>
      </c>
      <c r="BE165" s="232">
        <f t="shared" si="559"/>
        <v>0</v>
      </c>
      <c r="BF165" s="232">
        <f t="shared" si="559"/>
        <v>0</v>
      </c>
      <c r="BG165" s="232">
        <f t="shared" si="559"/>
        <v>0</v>
      </c>
      <c r="BH165" s="232">
        <f t="shared" si="559"/>
        <v>0</v>
      </c>
      <c r="BI165" s="232">
        <f t="shared" si="559"/>
        <v>0</v>
      </c>
      <c r="BJ165" s="232">
        <f t="shared" si="559"/>
        <v>0</v>
      </c>
      <c r="BK165" s="232">
        <f t="shared" si="559"/>
        <v>0</v>
      </c>
      <c r="BL165" s="232">
        <f t="shared" si="559"/>
        <v>0</v>
      </c>
      <c r="BM165" s="232">
        <f t="shared" si="559"/>
        <v>0</v>
      </c>
      <c r="BN165" s="232">
        <f t="shared" si="559"/>
        <v>0</v>
      </c>
      <c r="BO165" s="269">
        <f t="shared" si="314"/>
        <v>0</v>
      </c>
      <c r="BP165" s="232">
        <f t="shared" si="559"/>
        <v>0</v>
      </c>
      <c r="BQ165" s="232">
        <f t="shared" si="559"/>
        <v>0</v>
      </c>
      <c r="BR165" s="232">
        <f t="shared" si="559"/>
        <v>0</v>
      </c>
      <c r="BS165" s="232">
        <f t="shared" si="559"/>
        <v>0</v>
      </c>
      <c r="BT165" s="232">
        <f t="shared" si="559"/>
        <v>0</v>
      </c>
      <c r="BU165" s="232">
        <f t="shared" si="559"/>
        <v>0</v>
      </c>
      <c r="BV165" s="232">
        <f t="shared" si="559"/>
        <v>0</v>
      </c>
      <c r="BW165" s="232">
        <f t="shared" si="559"/>
        <v>0</v>
      </c>
      <c r="BX165" s="232">
        <f t="shared" ref="BX165:DA165" si="560">IFERROR(IF(BX$25-$C165&lt;0,0,VLOOKUP((ROUNDDOWN((BX$25-$C165)/365+1,0)),$C$8:$E$16,3,0))*$E161*$D$3,0)</f>
        <v>0</v>
      </c>
      <c r="BY165" s="232">
        <f t="shared" si="560"/>
        <v>0</v>
      </c>
      <c r="BZ165" s="232">
        <f t="shared" si="560"/>
        <v>0</v>
      </c>
      <c r="CA165" s="232">
        <f t="shared" si="560"/>
        <v>0</v>
      </c>
      <c r="CB165" s="232">
        <f t="shared" si="560"/>
        <v>0</v>
      </c>
      <c r="CC165" s="232">
        <f t="shared" si="560"/>
        <v>0</v>
      </c>
      <c r="CD165" s="232">
        <f t="shared" si="560"/>
        <v>0</v>
      </c>
      <c r="CE165" s="232">
        <f t="shared" si="560"/>
        <v>0</v>
      </c>
      <c r="CF165" s="232">
        <f t="shared" si="560"/>
        <v>0</v>
      </c>
      <c r="CG165" s="232">
        <f t="shared" si="560"/>
        <v>0</v>
      </c>
      <c r="CH165" s="232">
        <f t="shared" si="560"/>
        <v>0</v>
      </c>
      <c r="CI165" s="232">
        <f t="shared" si="560"/>
        <v>0</v>
      </c>
      <c r="CJ165" s="232">
        <f t="shared" si="560"/>
        <v>0</v>
      </c>
      <c r="CK165" s="232">
        <f t="shared" si="560"/>
        <v>0</v>
      </c>
      <c r="CL165" s="232">
        <f t="shared" si="560"/>
        <v>0</v>
      </c>
      <c r="CM165" s="232">
        <f t="shared" si="560"/>
        <v>0</v>
      </c>
      <c r="CN165" s="232">
        <f t="shared" si="560"/>
        <v>0</v>
      </c>
      <c r="CO165" s="232">
        <f t="shared" si="560"/>
        <v>0</v>
      </c>
      <c r="CP165" s="232">
        <f t="shared" si="560"/>
        <v>0</v>
      </c>
      <c r="CQ165" s="232">
        <f t="shared" si="560"/>
        <v>0</v>
      </c>
      <c r="CR165" s="232">
        <f t="shared" si="560"/>
        <v>0</v>
      </c>
      <c r="CS165" s="232">
        <f t="shared" si="560"/>
        <v>0</v>
      </c>
      <c r="CT165" s="232">
        <f t="shared" si="560"/>
        <v>30.145169171165474</v>
      </c>
      <c r="CU165" s="232">
        <f t="shared" si="560"/>
        <v>30.145169171165474</v>
      </c>
      <c r="CV165" s="232">
        <f t="shared" si="560"/>
        <v>30.145169171165474</v>
      </c>
      <c r="CW165" s="232">
        <f t="shared" si="560"/>
        <v>30.145169171165474</v>
      </c>
      <c r="CX165" s="232">
        <f t="shared" si="560"/>
        <v>30.145169171165474</v>
      </c>
      <c r="CY165" s="232">
        <f t="shared" si="560"/>
        <v>30.145169171165474</v>
      </c>
      <c r="CZ165" s="232">
        <f t="shared" si="560"/>
        <v>30.145169171165474</v>
      </c>
      <c r="DA165" s="232">
        <f t="shared" si="560"/>
        <v>30.145169171165474</v>
      </c>
      <c r="DD165" s="325">
        <v>0</v>
      </c>
      <c r="DE165" s="151">
        <v>0</v>
      </c>
      <c r="DF165" s="151">
        <v>0</v>
      </c>
      <c r="DG165" s="151">
        <v>0</v>
      </c>
      <c r="DH165" s="151">
        <v>0</v>
      </c>
      <c r="DI165" s="151">
        <v>0</v>
      </c>
      <c r="DJ165" s="151">
        <v>0</v>
      </c>
      <c r="DK165" s="151">
        <v>0</v>
      </c>
      <c r="DL165" s="151">
        <v>0</v>
      </c>
      <c r="DM165" s="151">
        <v>0</v>
      </c>
      <c r="DN165" s="151">
        <v>0</v>
      </c>
      <c r="DO165" s="151">
        <v>0</v>
      </c>
      <c r="DP165" s="151">
        <v>0</v>
      </c>
      <c r="DQ165" s="151">
        <v>0</v>
      </c>
      <c r="DR165" s="151">
        <v>0</v>
      </c>
      <c r="DS165" s="151">
        <v>0</v>
      </c>
      <c r="DT165" s="151">
        <v>0</v>
      </c>
      <c r="DU165" s="151">
        <v>0</v>
      </c>
      <c r="DV165" s="151">
        <v>0</v>
      </c>
      <c r="DW165" s="151">
        <v>0</v>
      </c>
      <c r="DX165" s="151">
        <v>0</v>
      </c>
      <c r="DY165" s="151">
        <v>0</v>
      </c>
      <c r="DZ165" s="151">
        <v>0</v>
      </c>
      <c r="EA165" s="151">
        <v>0</v>
      </c>
      <c r="EB165" s="151">
        <v>0</v>
      </c>
      <c r="EC165" s="151">
        <v>0</v>
      </c>
      <c r="ED165" s="151">
        <v>0</v>
      </c>
      <c r="EE165" s="151">
        <v>0</v>
      </c>
      <c r="EF165" s="151">
        <v>0</v>
      </c>
      <c r="EG165" s="151">
        <v>0</v>
      </c>
      <c r="EH165" s="151">
        <v>0</v>
      </c>
      <c r="EI165" s="151">
        <v>0</v>
      </c>
      <c r="EJ165" s="151">
        <v>0</v>
      </c>
      <c r="EK165" s="151">
        <v>0</v>
      </c>
      <c r="EL165" s="151">
        <v>0</v>
      </c>
      <c r="EM165" s="151">
        <v>0</v>
      </c>
      <c r="EN165" s="326">
        <v>0</v>
      </c>
      <c r="EO165" s="325">
        <f t="shared" si="532"/>
        <v>0</v>
      </c>
      <c r="EP165" s="151">
        <f t="shared" ref="EP165:FU165" si="561">IFERROR(IF(EP$25-$C165&lt;0,0,VLOOKUP((ROUNDDOWN((EP$25-$C165)/365+1,0)),$C$8:$E$16,3,0))*$E161*$D$20,0)</f>
        <v>0</v>
      </c>
      <c r="EQ165" s="151">
        <f t="shared" si="561"/>
        <v>0</v>
      </c>
      <c r="ER165" s="151">
        <f t="shared" si="561"/>
        <v>0</v>
      </c>
      <c r="ES165" s="151">
        <f t="shared" si="561"/>
        <v>0</v>
      </c>
      <c r="ET165" s="151">
        <f t="shared" si="561"/>
        <v>0</v>
      </c>
      <c r="EU165" s="151">
        <f t="shared" si="561"/>
        <v>0</v>
      </c>
      <c r="EV165" s="151">
        <f t="shared" si="561"/>
        <v>0</v>
      </c>
      <c r="EW165" s="151">
        <f t="shared" si="561"/>
        <v>0</v>
      </c>
      <c r="EX165" s="151">
        <f t="shared" si="561"/>
        <v>0</v>
      </c>
      <c r="EY165" s="151">
        <f t="shared" si="561"/>
        <v>0</v>
      </c>
      <c r="EZ165" s="151">
        <f t="shared" si="561"/>
        <v>0</v>
      </c>
      <c r="FA165" s="151">
        <f t="shared" si="561"/>
        <v>0</v>
      </c>
      <c r="FB165" s="151">
        <f t="shared" si="561"/>
        <v>0</v>
      </c>
      <c r="FC165" s="151">
        <f t="shared" si="561"/>
        <v>0</v>
      </c>
      <c r="FD165" s="151">
        <f t="shared" si="561"/>
        <v>0</v>
      </c>
      <c r="FE165" s="151">
        <f t="shared" si="561"/>
        <v>0</v>
      </c>
      <c r="FF165" s="151">
        <f t="shared" si="561"/>
        <v>0</v>
      </c>
      <c r="FG165" s="151">
        <f t="shared" si="561"/>
        <v>0</v>
      </c>
      <c r="FH165" s="151">
        <f t="shared" si="561"/>
        <v>0</v>
      </c>
      <c r="FI165" s="151">
        <f t="shared" si="561"/>
        <v>0</v>
      </c>
      <c r="FJ165" s="151">
        <f t="shared" si="561"/>
        <v>0</v>
      </c>
      <c r="FK165" s="151">
        <f t="shared" si="561"/>
        <v>0</v>
      </c>
      <c r="FL165" s="151">
        <f t="shared" si="561"/>
        <v>0</v>
      </c>
      <c r="FM165" s="210">
        <f t="shared" si="561"/>
        <v>0</v>
      </c>
      <c r="FN165" s="151">
        <f t="shared" si="561"/>
        <v>0</v>
      </c>
      <c r="FO165" s="151">
        <f t="shared" si="561"/>
        <v>0</v>
      </c>
      <c r="FP165" s="151">
        <f t="shared" si="561"/>
        <v>0</v>
      </c>
      <c r="FQ165" s="151">
        <f t="shared" si="561"/>
        <v>0</v>
      </c>
      <c r="FR165" s="151">
        <f t="shared" si="561"/>
        <v>0</v>
      </c>
      <c r="FS165" s="151">
        <f t="shared" si="561"/>
        <v>0</v>
      </c>
      <c r="FT165" s="151">
        <f t="shared" si="561"/>
        <v>0</v>
      </c>
      <c r="FU165" s="151">
        <f t="shared" si="561"/>
        <v>0</v>
      </c>
      <c r="FV165" s="151">
        <f t="shared" ref="FV165:GY165" si="562">IFERROR(IF(FV$25-$C165&lt;0,0,VLOOKUP((ROUNDDOWN((FV$25-$C165)/365+1,0)),$C$8:$E$16,3,0))*$E161*$D$20,0)</f>
        <v>0</v>
      </c>
      <c r="FW165" s="151">
        <f t="shared" si="562"/>
        <v>0</v>
      </c>
      <c r="FX165" s="151">
        <f t="shared" si="562"/>
        <v>0</v>
      </c>
      <c r="FY165" s="151">
        <f t="shared" si="562"/>
        <v>0</v>
      </c>
      <c r="FZ165" s="151">
        <f t="shared" si="562"/>
        <v>0</v>
      </c>
      <c r="GA165" s="151">
        <f t="shared" si="562"/>
        <v>0</v>
      </c>
      <c r="GB165" s="151">
        <f t="shared" si="562"/>
        <v>0</v>
      </c>
      <c r="GC165" s="151">
        <f t="shared" si="562"/>
        <v>0</v>
      </c>
      <c r="GD165" s="151">
        <f t="shared" si="562"/>
        <v>0</v>
      </c>
      <c r="GE165" s="151">
        <f t="shared" si="562"/>
        <v>0</v>
      </c>
      <c r="GF165" s="151">
        <f t="shared" si="562"/>
        <v>0</v>
      </c>
      <c r="GG165" s="151">
        <f t="shared" si="562"/>
        <v>0</v>
      </c>
      <c r="GH165" s="151">
        <f t="shared" si="562"/>
        <v>0</v>
      </c>
      <c r="GI165" s="151">
        <f t="shared" si="562"/>
        <v>0</v>
      </c>
      <c r="GJ165" s="151">
        <f t="shared" si="562"/>
        <v>0</v>
      </c>
      <c r="GK165" s="151">
        <f t="shared" si="562"/>
        <v>0</v>
      </c>
      <c r="GL165" s="307">
        <f t="shared" si="562"/>
        <v>0</v>
      </c>
      <c r="GM165" s="151">
        <f t="shared" si="562"/>
        <v>0</v>
      </c>
      <c r="GN165" s="151">
        <f t="shared" si="562"/>
        <v>0</v>
      </c>
      <c r="GO165" s="151">
        <f t="shared" si="562"/>
        <v>0</v>
      </c>
      <c r="GP165" s="151">
        <f t="shared" si="562"/>
        <v>0</v>
      </c>
      <c r="GQ165" s="151">
        <f t="shared" si="562"/>
        <v>0</v>
      </c>
      <c r="GR165" s="151">
        <f t="shared" si="562"/>
        <v>1149.2617500000001</v>
      </c>
      <c r="GS165" s="151">
        <f t="shared" si="562"/>
        <v>1149.2617500000001</v>
      </c>
      <c r="GT165" s="151">
        <f t="shared" si="562"/>
        <v>1149.2617500000001</v>
      </c>
      <c r="GU165" s="151">
        <f t="shared" si="562"/>
        <v>1149.2617500000001</v>
      </c>
      <c r="GV165" s="151">
        <f t="shared" si="562"/>
        <v>1149.2617500000001</v>
      </c>
      <c r="GW165" s="151">
        <f t="shared" si="562"/>
        <v>1149.2617500000001</v>
      </c>
      <c r="GX165" s="151">
        <f t="shared" si="562"/>
        <v>1149.2617500000001</v>
      </c>
      <c r="GY165" s="151">
        <f t="shared" si="562"/>
        <v>1149.2617500000001</v>
      </c>
    </row>
    <row r="166" spans="3:207" x14ac:dyDescent="0.25">
      <c r="C166" s="144">
        <v>45139</v>
      </c>
      <c r="D166" s="203">
        <f t="shared" si="342"/>
        <v>45169</v>
      </c>
      <c r="E166" s="213">
        <f>VLOOKUP(C166,'Sale_Actual&amp;forcast'!$B$4:$D$150,3,0)</f>
        <v>1250</v>
      </c>
      <c r="F166" s="208">
        <v>0</v>
      </c>
      <c r="G166" s="208">
        <v>0</v>
      </c>
      <c r="H166" s="208">
        <v>0</v>
      </c>
      <c r="I166" s="208">
        <v>0</v>
      </c>
      <c r="J166" s="208">
        <v>0</v>
      </c>
      <c r="K166" s="208">
        <v>0</v>
      </c>
      <c r="L166" s="208">
        <v>0</v>
      </c>
      <c r="M166" s="208">
        <v>0</v>
      </c>
      <c r="N166" s="208">
        <v>0</v>
      </c>
      <c r="O166" s="208">
        <v>0</v>
      </c>
      <c r="P166" s="208">
        <v>0</v>
      </c>
      <c r="Q166" s="208">
        <v>0</v>
      </c>
      <c r="R166" s="208">
        <v>0</v>
      </c>
      <c r="S166" s="208">
        <v>0</v>
      </c>
      <c r="T166" s="208">
        <v>0</v>
      </c>
      <c r="U166" s="208">
        <v>0</v>
      </c>
      <c r="V166" s="208">
        <v>0</v>
      </c>
      <c r="W166" s="208">
        <v>0</v>
      </c>
      <c r="X166" s="208">
        <v>0</v>
      </c>
      <c r="Y166" s="208">
        <v>0</v>
      </c>
      <c r="Z166" s="208">
        <v>0</v>
      </c>
      <c r="AA166" s="208">
        <v>0</v>
      </c>
      <c r="AB166" s="208">
        <v>0</v>
      </c>
      <c r="AC166" s="208">
        <v>0</v>
      </c>
      <c r="AD166" s="208">
        <v>0</v>
      </c>
      <c r="AE166" s="208">
        <v>0</v>
      </c>
      <c r="AF166" s="208">
        <v>0</v>
      </c>
      <c r="AG166" s="208">
        <v>0</v>
      </c>
      <c r="AH166" s="208">
        <v>0</v>
      </c>
      <c r="AI166" s="208">
        <v>0</v>
      </c>
      <c r="AJ166" s="208">
        <v>0</v>
      </c>
      <c r="AK166" s="208">
        <v>0</v>
      </c>
      <c r="AL166" s="208">
        <v>0</v>
      </c>
      <c r="AM166" s="208">
        <v>0</v>
      </c>
      <c r="AN166" s="208">
        <v>0</v>
      </c>
      <c r="AO166" s="214">
        <v>0</v>
      </c>
      <c r="AP166" s="208">
        <v>0</v>
      </c>
      <c r="AQ166" s="232">
        <f t="shared" si="529"/>
        <v>0</v>
      </c>
      <c r="AR166" s="232">
        <f t="shared" ref="AR166:BW166" si="563">IFERROR(IF(AR$25-$C166&lt;0,0,VLOOKUP((ROUNDDOWN((AR$25-$C166)/365+1,0)),$C$8:$E$16,3,0))*$E162*$D$3,0)</f>
        <v>0</v>
      </c>
      <c r="AS166" s="232">
        <f t="shared" si="563"/>
        <v>0</v>
      </c>
      <c r="AT166" s="232">
        <f t="shared" si="563"/>
        <v>0</v>
      </c>
      <c r="AU166" s="232">
        <f t="shared" si="563"/>
        <v>0</v>
      </c>
      <c r="AV166" s="232">
        <f t="shared" si="563"/>
        <v>0</v>
      </c>
      <c r="AW166" s="232">
        <f t="shared" si="563"/>
        <v>0</v>
      </c>
      <c r="AX166" s="232">
        <f t="shared" si="563"/>
        <v>0</v>
      </c>
      <c r="AY166" s="232">
        <f t="shared" si="563"/>
        <v>0</v>
      </c>
      <c r="AZ166" s="232">
        <f t="shared" si="563"/>
        <v>0</v>
      </c>
      <c r="BA166" s="232">
        <f t="shared" si="563"/>
        <v>0</v>
      </c>
      <c r="BB166" s="232">
        <f t="shared" si="563"/>
        <v>0</v>
      </c>
      <c r="BC166" s="232">
        <f t="shared" si="563"/>
        <v>0</v>
      </c>
      <c r="BD166" s="232">
        <f t="shared" si="563"/>
        <v>0</v>
      </c>
      <c r="BE166" s="232">
        <f t="shared" si="563"/>
        <v>0</v>
      </c>
      <c r="BF166" s="232">
        <f t="shared" si="563"/>
        <v>0</v>
      </c>
      <c r="BG166" s="232">
        <f t="shared" si="563"/>
        <v>0</v>
      </c>
      <c r="BH166" s="232">
        <f t="shared" si="563"/>
        <v>0</v>
      </c>
      <c r="BI166" s="232">
        <f t="shared" si="563"/>
        <v>0</v>
      </c>
      <c r="BJ166" s="232">
        <f t="shared" si="563"/>
        <v>0</v>
      </c>
      <c r="BK166" s="232">
        <f t="shared" si="563"/>
        <v>0</v>
      </c>
      <c r="BL166" s="232">
        <f t="shared" si="563"/>
        <v>0</v>
      </c>
      <c r="BM166" s="232">
        <f t="shared" si="563"/>
        <v>0</v>
      </c>
      <c r="BN166" s="232">
        <f t="shared" si="563"/>
        <v>0</v>
      </c>
      <c r="BO166" s="269">
        <f t="shared" si="314"/>
        <v>0</v>
      </c>
      <c r="BP166" s="232">
        <f t="shared" si="563"/>
        <v>0</v>
      </c>
      <c r="BQ166" s="232">
        <f t="shared" si="563"/>
        <v>0</v>
      </c>
      <c r="BR166" s="232">
        <f t="shared" si="563"/>
        <v>0</v>
      </c>
      <c r="BS166" s="232">
        <f t="shared" si="563"/>
        <v>0</v>
      </c>
      <c r="BT166" s="232">
        <f t="shared" si="563"/>
        <v>0</v>
      </c>
      <c r="BU166" s="232">
        <f t="shared" si="563"/>
        <v>0</v>
      </c>
      <c r="BV166" s="232">
        <f t="shared" si="563"/>
        <v>0</v>
      </c>
      <c r="BW166" s="232">
        <f t="shared" si="563"/>
        <v>0</v>
      </c>
      <c r="BX166" s="232">
        <f t="shared" ref="BX166:DA166" si="564">IFERROR(IF(BX$25-$C166&lt;0,0,VLOOKUP((ROUNDDOWN((BX$25-$C166)/365+1,0)),$C$8:$E$16,3,0))*$E162*$D$3,0)</f>
        <v>0</v>
      </c>
      <c r="BY166" s="232">
        <f t="shared" si="564"/>
        <v>0</v>
      </c>
      <c r="BZ166" s="232">
        <f t="shared" si="564"/>
        <v>0</v>
      </c>
      <c r="CA166" s="232">
        <f t="shared" si="564"/>
        <v>0</v>
      </c>
      <c r="CB166" s="232">
        <f t="shared" si="564"/>
        <v>0</v>
      </c>
      <c r="CC166" s="232">
        <f t="shared" si="564"/>
        <v>0</v>
      </c>
      <c r="CD166" s="232">
        <f t="shared" si="564"/>
        <v>0</v>
      </c>
      <c r="CE166" s="232">
        <f t="shared" si="564"/>
        <v>0</v>
      </c>
      <c r="CF166" s="232">
        <f t="shared" si="564"/>
        <v>0</v>
      </c>
      <c r="CG166" s="232">
        <f t="shared" si="564"/>
        <v>0</v>
      </c>
      <c r="CH166" s="232">
        <f t="shared" si="564"/>
        <v>0</v>
      </c>
      <c r="CI166" s="232">
        <f t="shared" si="564"/>
        <v>0</v>
      </c>
      <c r="CJ166" s="232">
        <f t="shared" si="564"/>
        <v>0</v>
      </c>
      <c r="CK166" s="232">
        <f t="shared" si="564"/>
        <v>0</v>
      </c>
      <c r="CL166" s="232">
        <f t="shared" si="564"/>
        <v>0</v>
      </c>
      <c r="CM166" s="232">
        <f t="shared" si="564"/>
        <v>0</v>
      </c>
      <c r="CN166" s="232">
        <f t="shared" si="564"/>
        <v>0</v>
      </c>
      <c r="CO166" s="232">
        <f t="shared" si="564"/>
        <v>0</v>
      </c>
      <c r="CP166" s="232">
        <f t="shared" si="564"/>
        <v>0</v>
      </c>
      <c r="CQ166" s="232">
        <f t="shared" si="564"/>
        <v>0</v>
      </c>
      <c r="CR166" s="232">
        <f t="shared" si="564"/>
        <v>0</v>
      </c>
      <c r="CS166" s="232">
        <f t="shared" si="564"/>
        <v>0</v>
      </c>
      <c r="CT166" s="232">
        <f t="shared" si="564"/>
        <v>0</v>
      </c>
      <c r="CU166" s="232">
        <f t="shared" si="564"/>
        <v>30.145169171165474</v>
      </c>
      <c r="CV166" s="232">
        <f t="shared" si="564"/>
        <v>30.145169171165474</v>
      </c>
      <c r="CW166" s="232">
        <f t="shared" si="564"/>
        <v>30.145169171165474</v>
      </c>
      <c r="CX166" s="232">
        <f t="shared" si="564"/>
        <v>30.145169171165474</v>
      </c>
      <c r="CY166" s="232">
        <f t="shared" si="564"/>
        <v>30.145169171165474</v>
      </c>
      <c r="CZ166" s="232">
        <f t="shared" si="564"/>
        <v>30.145169171165474</v>
      </c>
      <c r="DA166" s="232">
        <f t="shared" si="564"/>
        <v>30.145169171165474</v>
      </c>
      <c r="DD166" s="325">
        <v>0</v>
      </c>
      <c r="DE166" s="151">
        <v>0</v>
      </c>
      <c r="DF166" s="151">
        <v>0</v>
      </c>
      <c r="DG166" s="151">
        <v>0</v>
      </c>
      <c r="DH166" s="151">
        <v>0</v>
      </c>
      <c r="DI166" s="151">
        <v>0</v>
      </c>
      <c r="DJ166" s="151">
        <v>0</v>
      </c>
      <c r="DK166" s="151">
        <v>0</v>
      </c>
      <c r="DL166" s="151">
        <v>0</v>
      </c>
      <c r="DM166" s="151">
        <v>0</v>
      </c>
      <c r="DN166" s="151">
        <v>0</v>
      </c>
      <c r="DO166" s="151">
        <v>0</v>
      </c>
      <c r="DP166" s="151">
        <v>0</v>
      </c>
      <c r="DQ166" s="151">
        <v>0</v>
      </c>
      <c r="DR166" s="151">
        <v>0</v>
      </c>
      <c r="DS166" s="151">
        <v>0</v>
      </c>
      <c r="DT166" s="151">
        <v>0</v>
      </c>
      <c r="DU166" s="151">
        <v>0</v>
      </c>
      <c r="DV166" s="151">
        <v>0</v>
      </c>
      <c r="DW166" s="151">
        <v>0</v>
      </c>
      <c r="DX166" s="151">
        <v>0</v>
      </c>
      <c r="DY166" s="151">
        <v>0</v>
      </c>
      <c r="DZ166" s="151">
        <v>0</v>
      </c>
      <c r="EA166" s="151">
        <v>0</v>
      </c>
      <c r="EB166" s="151">
        <v>0</v>
      </c>
      <c r="EC166" s="151">
        <v>0</v>
      </c>
      <c r="ED166" s="151">
        <v>0</v>
      </c>
      <c r="EE166" s="151">
        <v>0</v>
      </c>
      <c r="EF166" s="151">
        <v>0</v>
      </c>
      <c r="EG166" s="151">
        <v>0</v>
      </c>
      <c r="EH166" s="151">
        <v>0</v>
      </c>
      <c r="EI166" s="151">
        <v>0</v>
      </c>
      <c r="EJ166" s="151">
        <v>0</v>
      </c>
      <c r="EK166" s="151">
        <v>0</v>
      </c>
      <c r="EL166" s="151">
        <v>0</v>
      </c>
      <c r="EM166" s="151">
        <v>0</v>
      </c>
      <c r="EN166" s="326">
        <v>0</v>
      </c>
      <c r="EO166" s="325">
        <f t="shared" si="532"/>
        <v>0</v>
      </c>
      <c r="EP166" s="151">
        <f t="shared" ref="EP166:FU166" si="565">IFERROR(IF(EP$25-$C166&lt;0,0,VLOOKUP((ROUNDDOWN((EP$25-$C166)/365+1,0)),$C$8:$E$16,3,0))*$E162*$D$20,0)</f>
        <v>0</v>
      </c>
      <c r="EQ166" s="151">
        <f t="shared" si="565"/>
        <v>0</v>
      </c>
      <c r="ER166" s="151">
        <f t="shared" si="565"/>
        <v>0</v>
      </c>
      <c r="ES166" s="151">
        <f t="shared" si="565"/>
        <v>0</v>
      </c>
      <c r="ET166" s="151">
        <f t="shared" si="565"/>
        <v>0</v>
      </c>
      <c r="EU166" s="151">
        <f t="shared" si="565"/>
        <v>0</v>
      </c>
      <c r="EV166" s="151">
        <f t="shared" si="565"/>
        <v>0</v>
      </c>
      <c r="EW166" s="151">
        <f t="shared" si="565"/>
        <v>0</v>
      </c>
      <c r="EX166" s="151">
        <f t="shared" si="565"/>
        <v>0</v>
      </c>
      <c r="EY166" s="151">
        <f t="shared" si="565"/>
        <v>0</v>
      </c>
      <c r="EZ166" s="151">
        <f t="shared" si="565"/>
        <v>0</v>
      </c>
      <c r="FA166" s="151">
        <f t="shared" si="565"/>
        <v>0</v>
      </c>
      <c r="FB166" s="151">
        <f t="shared" si="565"/>
        <v>0</v>
      </c>
      <c r="FC166" s="151">
        <f t="shared" si="565"/>
        <v>0</v>
      </c>
      <c r="FD166" s="151">
        <f t="shared" si="565"/>
        <v>0</v>
      </c>
      <c r="FE166" s="151">
        <f t="shared" si="565"/>
        <v>0</v>
      </c>
      <c r="FF166" s="151">
        <f t="shared" si="565"/>
        <v>0</v>
      </c>
      <c r="FG166" s="151">
        <f t="shared" si="565"/>
        <v>0</v>
      </c>
      <c r="FH166" s="151">
        <f t="shared" si="565"/>
        <v>0</v>
      </c>
      <c r="FI166" s="151">
        <f t="shared" si="565"/>
        <v>0</v>
      </c>
      <c r="FJ166" s="151">
        <f t="shared" si="565"/>
        <v>0</v>
      </c>
      <c r="FK166" s="151">
        <f t="shared" si="565"/>
        <v>0</v>
      </c>
      <c r="FL166" s="151">
        <f t="shared" si="565"/>
        <v>0</v>
      </c>
      <c r="FM166" s="210">
        <f t="shared" si="565"/>
        <v>0</v>
      </c>
      <c r="FN166" s="151">
        <f t="shared" si="565"/>
        <v>0</v>
      </c>
      <c r="FO166" s="151">
        <f t="shared" si="565"/>
        <v>0</v>
      </c>
      <c r="FP166" s="151">
        <f t="shared" si="565"/>
        <v>0</v>
      </c>
      <c r="FQ166" s="151">
        <f t="shared" si="565"/>
        <v>0</v>
      </c>
      <c r="FR166" s="151">
        <f t="shared" si="565"/>
        <v>0</v>
      </c>
      <c r="FS166" s="151">
        <f t="shared" si="565"/>
        <v>0</v>
      </c>
      <c r="FT166" s="151">
        <f t="shared" si="565"/>
        <v>0</v>
      </c>
      <c r="FU166" s="151">
        <f t="shared" si="565"/>
        <v>0</v>
      </c>
      <c r="FV166" s="151">
        <f t="shared" ref="FV166:GY166" si="566">IFERROR(IF(FV$25-$C166&lt;0,0,VLOOKUP((ROUNDDOWN((FV$25-$C166)/365+1,0)),$C$8:$E$16,3,0))*$E162*$D$20,0)</f>
        <v>0</v>
      </c>
      <c r="FW166" s="151">
        <f t="shared" si="566"/>
        <v>0</v>
      </c>
      <c r="FX166" s="151">
        <f t="shared" si="566"/>
        <v>0</v>
      </c>
      <c r="FY166" s="151">
        <f t="shared" si="566"/>
        <v>0</v>
      </c>
      <c r="FZ166" s="151">
        <f t="shared" si="566"/>
        <v>0</v>
      </c>
      <c r="GA166" s="151">
        <f t="shared" si="566"/>
        <v>0</v>
      </c>
      <c r="GB166" s="151">
        <f t="shared" si="566"/>
        <v>0</v>
      </c>
      <c r="GC166" s="151">
        <f t="shared" si="566"/>
        <v>0</v>
      </c>
      <c r="GD166" s="151">
        <f t="shared" si="566"/>
        <v>0</v>
      </c>
      <c r="GE166" s="151">
        <f t="shared" si="566"/>
        <v>0</v>
      </c>
      <c r="GF166" s="151">
        <f t="shared" si="566"/>
        <v>0</v>
      </c>
      <c r="GG166" s="151">
        <f t="shared" si="566"/>
        <v>0</v>
      </c>
      <c r="GH166" s="151">
        <f t="shared" si="566"/>
        <v>0</v>
      </c>
      <c r="GI166" s="151">
        <f t="shared" si="566"/>
        <v>0</v>
      </c>
      <c r="GJ166" s="151">
        <f t="shared" si="566"/>
        <v>0</v>
      </c>
      <c r="GK166" s="151">
        <f t="shared" si="566"/>
        <v>0</v>
      </c>
      <c r="GL166" s="307">
        <f t="shared" si="566"/>
        <v>0</v>
      </c>
      <c r="GM166" s="151">
        <f t="shared" si="566"/>
        <v>0</v>
      </c>
      <c r="GN166" s="151">
        <f t="shared" si="566"/>
        <v>0</v>
      </c>
      <c r="GO166" s="151">
        <f t="shared" si="566"/>
        <v>0</v>
      </c>
      <c r="GP166" s="151">
        <f t="shared" si="566"/>
        <v>0</v>
      </c>
      <c r="GQ166" s="151">
        <f t="shared" si="566"/>
        <v>0</v>
      </c>
      <c r="GR166" s="151">
        <f t="shared" si="566"/>
        <v>0</v>
      </c>
      <c r="GS166" s="151">
        <f t="shared" si="566"/>
        <v>1149.2617500000001</v>
      </c>
      <c r="GT166" s="151">
        <f t="shared" si="566"/>
        <v>1149.2617500000001</v>
      </c>
      <c r="GU166" s="151">
        <f t="shared" si="566"/>
        <v>1149.2617500000001</v>
      </c>
      <c r="GV166" s="151">
        <f t="shared" si="566"/>
        <v>1149.2617500000001</v>
      </c>
      <c r="GW166" s="151">
        <f t="shared" si="566"/>
        <v>1149.2617500000001</v>
      </c>
      <c r="GX166" s="151">
        <f t="shared" si="566"/>
        <v>1149.2617500000001</v>
      </c>
      <c r="GY166" s="151">
        <f t="shared" si="566"/>
        <v>1149.2617500000001</v>
      </c>
    </row>
    <row r="167" spans="3:207" x14ac:dyDescent="0.25">
      <c r="C167" s="144">
        <v>45170</v>
      </c>
      <c r="D167" s="203">
        <f t="shared" si="342"/>
        <v>45199</v>
      </c>
      <c r="E167" s="213">
        <f>VLOOKUP(C167,'Sale_Actual&amp;forcast'!$B$4:$D$150,3,0)</f>
        <v>1250</v>
      </c>
      <c r="F167" s="208">
        <v>0</v>
      </c>
      <c r="G167" s="208">
        <v>0</v>
      </c>
      <c r="H167" s="208">
        <v>0</v>
      </c>
      <c r="I167" s="208">
        <v>0</v>
      </c>
      <c r="J167" s="208">
        <v>0</v>
      </c>
      <c r="K167" s="208">
        <v>0</v>
      </c>
      <c r="L167" s="208">
        <v>0</v>
      </c>
      <c r="M167" s="208">
        <v>0</v>
      </c>
      <c r="N167" s="208">
        <v>0</v>
      </c>
      <c r="O167" s="208">
        <v>0</v>
      </c>
      <c r="P167" s="208">
        <v>0</v>
      </c>
      <c r="Q167" s="208">
        <v>0</v>
      </c>
      <c r="R167" s="208">
        <v>0</v>
      </c>
      <c r="S167" s="208">
        <v>0</v>
      </c>
      <c r="T167" s="208">
        <v>0</v>
      </c>
      <c r="U167" s="208">
        <v>0</v>
      </c>
      <c r="V167" s="208">
        <v>0</v>
      </c>
      <c r="W167" s="208">
        <v>0</v>
      </c>
      <c r="X167" s="208">
        <v>0</v>
      </c>
      <c r="Y167" s="208">
        <v>0</v>
      </c>
      <c r="Z167" s="208">
        <v>0</v>
      </c>
      <c r="AA167" s="208">
        <v>0</v>
      </c>
      <c r="AB167" s="208">
        <v>0</v>
      </c>
      <c r="AC167" s="208">
        <v>0</v>
      </c>
      <c r="AD167" s="208">
        <v>0</v>
      </c>
      <c r="AE167" s="208">
        <v>0</v>
      </c>
      <c r="AF167" s="208">
        <v>0</v>
      </c>
      <c r="AG167" s="208">
        <v>0</v>
      </c>
      <c r="AH167" s="208">
        <v>0</v>
      </c>
      <c r="AI167" s="208">
        <v>0</v>
      </c>
      <c r="AJ167" s="208">
        <v>0</v>
      </c>
      <c r="AK167" s="208">
        <v>0</v>
      </c>
      <c r="AL167" s="208">
        <v>0</v>
      </c>
      <c r="AM167" s="208">
        <v>0</v>
      </c>
      <c r="AN167" s="208">
        <v>0</v>
      </c>
      <c r="AO167" s="214">
        <v>0</v>
      </c>
      <c r="AP167" s="208">
        <v>0</v>
      </c>
      <c r="AQ167" s="232">
        <f t="shared" si="529"/>
        <v>0</v>
      </c>
      <c r="AR167" s="232">
        <f t="shared" ref="AR167:BW167" si="567">IFERROR(IF(AR$25-$C167&lt;0,0,VLOOKUP((ROUNDDOWN((AR$25-$C167)/365+1,0)),$C$8:$E$16,3,0))*$E163*$D$3,0)</f>
        <v>0</v>
      </c>
      <c r="AS167" s="232">
        <f t="shared" si="567"/>
        <v>0</v>
      </c>
      <c r="AT167" s="232">
        <f t="shared" si="567"/>
        <v>0</v>
      </c>
      <c r="AU167" s="232">
        <f t="shared" si="567"/>
        <v>0</v>
      </c>
      <c r="AV167" s="232">
        <f t="shared" si="567"/>
        <v>0</v>
      </c>
      <c r="AW167" s="232">
        <f t="shared" si="567"/>
        <v>0</v>
      </c>
      <c r="AX167" s="232">
        <f t="shared" si="567"/>
        <v>0</v>
      </c>
      <c r="AY167" s="232">
        <f t="shared" si="567"/>
        <v>0</v>
      </c>
      <c r="AZ167" s="232">
        <f t="shared" si="567"/>
        <v>0</v>
      </c>
      <c r="BA167" s="232">
        <f t="shared" si="567"/>
        <v>0</v>
      </c>
      <c r="BB167" s="232">
        <f t="shared" si="567"/>
        <v>0</v>
      </c>
      <c r="BC167" s="232">
        <f t="shared" si="567"/>
        <v>0</v>
      </c>
      <c r="BD167" s="232">
        <f t="shared" si="567"/>
        <v>0</v>
      </c>
      <c r="BE167" s="232">
        <f t="shared" si="567"/>
        <v>0</v>
      </c>
      <c r="BF167" s="232">
        <f t="shared" si="567"/>
        <v>0</v>
      </c>
      <c r="BG167" s="232">
        <f t="shared" si="567"/>
        <v>0</v>
      </c>
      <c r="BH167" s="232">
        <f t="shared" si="567"/>
        <v>0</v>
      </c>
      <c r="BI167" s="232">
        <f t="shared" si="567"/>
        <v>0</v>
      </c>
      <c r="BJ167" s="232">
        <f t="shared" si="567"/>
        <v>0</v>
      </c>
      <c r="BK167" s="232">
        <f t="shared" si="567"/>
        <v>0</v>
      </c>
      <c r="BL167" s="232">
        <f t="shared" si="567"/>
        <v>0</v>
      </c>
      <c r="BM167" s="232">
        <f t="shared" si="567"/>
        <v>0</v>
      </c>
      <c r="BN167" s="232">
        <f t="shared" si="567"/>
        <v>0</v>
      </c>
      <c r="BO167" s="269">
        <f t="shared" si="314"/>
        <v>0</v>
      </c>
      <c r="BP167" s="232">
        <f t="shared" si="567"/>
        <v>0</v>
      </c>
      <c r="BQ167" s="232">
        <f t="shared" si="567"/>
        <v>0</v>
      </c>
      <c r="BR167" s="232">
        <f t="shared" si="567"/>
        <v>0</v>
      </c>
      <c r="BS167" s="232">
        <f t="shared" si="567"/>
        <v>0</v>
      </c>
      <c r="BT167" s="232">
        <f t="shared" si="567"/>
        <v>0</v>
      </c>
      <c r="BU167" s="232">
        <f t="shared" si="567"/>
        <v>0</v>
      </c>
      <c r="BV167" s="232">
        <f t="shared" si="567"/>
        <v>0</v>
      </c>
      <c r="BW167" s="232">
        <f t="shared" si="567"/>
        <v>0</v>
      </c>
      <c r="BX167" s="232">
        <f t="shared" ref="BX167:DA167" si="568">IFERROR(IF(BX$25-$C167&lt;0,0,VLOOKUP((ROUNDDOWN((BX$25-$C167)/365+1,0)),$C$8:$E$16,3,0))*$E163*$D$3,0)</f>
        <v>0</v>
      </c>
      <c r="BY167" s="232">
        <f t="shared" si="568"/>
        <v>0</v>
      </c>
      <c r="BZ167" s="232">
        <f t="shared" si="568"/>
        <v>0</v>
      </c>
      <c r="CA167" s="232">
        <f t="shared" si="568"/>
        <v>0</v>
      </c>
      <c r="CB167" s="232">
        <f t="shared" si="568"/>
        <v>0</v>
      </c>
      <c r="CC167" s="232">
        <f t="shared" si="568"/>
        <v>0</v>
      </c>
      <c r="CD167" s="232">
        <f t="shared" si="568"/>
        <v>0</v>
      </c>
      <c r="CE167" s="232">
        <f t="shared" si="568"/>
        <v>0</v>
      </c>
      <c r="CF167" s="232">
        <f t="shared" si="568"/>
        <v>0</v>
      </c>
      <c r="CG167" s="232">
        <f t="shared" si="568"/>
        <v>0</v>
      </c>
      <c r="CH167" s="232">
        <f t="shared" si="568"/>
        <v>0</v>
      </c>
      <c r="CI167" s="232">
        <f t="shared" si="568"/>
        <v>0</v>
      </c>
      <c r="CJ167" s="232">
        <f t="shared" si="568"/>
        <v>0</v>
      </c>
      <c r="CK167" s="232">
        <f t="shared" si="568"/>
        <v>0</v>
      </c>
      <c r="CL167" s="232">
        <f t="shared" si="568"/>
        <v>0</v>
      </c>
      <c r="CM167" s="232">
        <f t="shared" si="568"/>
        <v>0</v>
      </c>
      <c r="CN167" s="232">
        <f t="shared" si="568"/>
        <v>0</v>
      </c>
      <c r="CO167" s="232">
        <f t="shared" si="568"/>
        <v>0</v>
      </c>
      <c r="CP167" s="232">
        <f t="shared" si="568"/>
        <v>0</v>
      </c>
      <c r="CQ167" s="232">
        <f t="shared" si="568"/>
        <v>0</v>
      </c>
      <c r="CR167" s="232">
        <f t="shared" si="568"/>
        <v>0</v>
      </c>
      <c r="CS167" s="232">
        <f t="shared" si="568"/>
        <v>0</v>
      </c>
      <c r="CT167" s="232">
        <f t="shared" si="568"/>
        <v>0</v>
      </c>
      <c r="CU167" s="232">
        <f t="shared" si="568"/>
        <v>0</v>
      </c>
      <c r="CV167" s="232">
        <f t="shared" si="568"/>
        <v>30.145169171165474</v>
      </c>
      <c r="CW167" s="232">
        <f t="shared" si="568"/>
        <v>30.145169171165474</v>
      </c>
      <c r="CX167" s="232">
        <f t="shared" si="568"/>
        <v>30.145169171165474</v>
      </c>
      <c r="CY167" s="232">
        <f t="shared" si="568"/>
        <v>30.145169171165474</v>
      </c>
      <c r="CZ167" s="232">
        <f t="shared" si="568"/>
        <v>30.145169171165474</v>
      </c>
      <c r="DA167" s="232">
        <f t="shared" si="568"/>
        <v>30.145169171165474</v>
      </c>
      <c r="DD167" s="325">
        <v>0</v>
      </c>
      <c r="DE167" s="151">
        <v>0</v>
      </c>
      <c r="DF167" s="151">
        <v>0</v>
      </c>
      <c r="DG167" s="151">
        <v>0</v>
      </c>
      <c r="DH167" s="151">
        <v>0</v>
      </c>
      <c r="DI167" s="151">
        <v>0</v>
      </c>
      <c r="DJ167" s="151">
        <v>0</v>
      </c>
      <c r="DK167" s="151">
        <v>0</v>
      </c>
      <c r="DL167" s="151">
        <v>0</v>
      </c>
      <c r="DM167" s="151">
        <v>0</v>
      </c>
      <c r="DN167" s="151">
        <v>0</v>
      </c>
      <c r="DO167" s="151">
        <v>0</v>
      </c>
      <c r="DP167" s="151">
        <v>0</v>
      </c>
      <c r="DQ167" s="151">
        <v>0</v>
      </c>
      <c r="DR167" s="151">
        <v>0</v>
      </c>
      <c r="DS167" s="151">
        <v>0</v>
      </c>
      <c r="DT167" s="151">
        <v>0</v>
      </c>
      <c r="DU167" s="151">
        <v>0</v>
      </c>
      <c r="DV167" s="151">
        <v>0</v>
      </c>
      <c r="DW167" s="151">
        <v>0</v>
      </c>
      <c r="DX167" s="151">
        <v>0</v>
      </c>
      <c r="DY167" s="151">
        <v>0</v>
      </c>
      <c r="DZ167" s="151">
        <v>0</v>
      </c>
      <c r="EA167" s="151">
        <v>0</v>
      </c>
      <c r="EB167" s="151">
        <v>0</v>
      </c>
      <c r="EC167" s="151">
        <v>0</v>
      </c>
      <c r="ED167" s="151">
        <v>0</v>
      </c>
      <c r="EE167" s="151">
        <v>0</v>
      </c>
      <c r="EF167" s="151">
        <v>0</v>
      </c>
      <c r="EG167" s="151">
        <v>0</v>
      </c>
      <c r="EH167" s="151">
        <v>0</v>
      </c>
      <c r="EI167" s="151">
        <v>0</v>
      </c>
      <c r="EJ167" s="151">
        <v>0</v>
      </c>
      <c r="EK167" s="151">
        <v>0</v>
      </c>
      <c r="EL167" s="151">
        <v>0</v>
      </c>
      <c r="EM167" s="151">
        <v>0</v>
      </c>
      <c r="EN167" s="326">
        <v>0</v>
      </c>
      <c r="EO167" s="325">
        <f t="shared" si="532"/>
        <v>0</v>
      </c>
      <c r="EP167" s="151">
        <f t="shared" ref="EP167:FU167" si="569">IFERROR(IF(EP$25-$C167&lt;0,0,VLOOKUP((ROUNDDOWN((EP$25-$C167)/365+1,0)),$C$8:$E$16,3,0))*$E163*$D$20,0)</f>
        <v>0</v>
      </c>
      <c r="EQ167" s="151">
        <f t="shared" si="569"/>
        <v>0</v>
      </c>
      <c r="ER167" s="151">
        <f t="shared" si="569"/>
        <v>0</v>
      </c>
      <c r="ES167" s="151">
        <f t="shared" si="569"/>
        <v>0</v>
      </c>
      <c r="ET167" s="151">
        <f t="shared" si="569"/>
        <v>0</v>
      </c>
      <c r="EU167" s="151">
        <f t="shared" si="569"/>
        <v>0</v>
      </c>
      <c r="EV167" s="151">
        <f t="shared" si="569"/>
        <v>0</v>
      </c>
      <c r="EW167" s="151">
        <f t="shared" si="569"/>
        <v>0</v>
      </c>
      <c r="EX167" s="151">
        <f t="shared" si="569"/>
        <v>0</v>
      </c>
      <c r="EY167" s="151">
        <f t="shared" si="569"/>
        <v>0</v>
      </c>
      <c r="EZ167" s="151">
        <f t="shared" si="569"/>
        <v>0</v>
      </c>
      <c r="FA167" s="151">
        <f t="shared" si="569"/>
        <v>0</v>
      </c>
      <c r="FB167" s="151">
        <f t="shared" si="569"/>
        <v>0</v>
      </c>
      <c r="FC167" s="151">
        <f t="shared" si="569"/>
        <v>0</v>
      </c>
      <c r="FD167" s="151">
        <f t="shared" si="569"/>
        <v>0</v>
      </c>
      <c r="FE167" s="151">
        <f t="shared" si="569"/>
        <v>0</v>
      </c>
      <c r="FF167" s="151">
        <f t="shared" si="569"/>
        <v>0</v>
      </c>
      <c r="FG167" s="151">
        <f t="shared" si="569"/>
        <v>0</v>
      </c>
      <c r="FH167" s="151">
        <f t="shared" si="569"/>
        <v>0</v>
      </c>
      <c r="FI167" s="151">
        <f t="shared" si="569"/>
        <v>0</v>
      </c>
      <c r="FJ167" s="151">
        <f t="shared" si="569"/>
        <v>0</v>
      </c>
      <c r="FK167" s="151">
        <f t="shared" si="569"/>
        <v>0</v>
      </c>
      <c r="FL167" s="151">
        <f t="shared" si="569"/>
        <v>0</v>
      </c>
      <c r="FM167" s="210">
        <f t="shared" si="569"/>
        <v>0</v>
      </c>
      <c r="FN167" s="151">
        <f t="shared" si="569"/>
        <v>0</v>
      </c>
      <c r="FO167" s="151">
        <f t="shared" si="569"/>
        <v>0</v>
      </c>
      <c r="FP167" s="151">
        <f t="shared" si="569"/>
        <v>0</v>
      </c>
      <c r="FQ167" s="151">
        <f t="shared" si="569"/>
        <v>0</v>
      </c>
      <c r="FR167" s="151">
        <f t="shared" si="569"/>
        <v>0</v>
      </c>
      <c r="FS167" s="151">
        <f t="shared" si="569"/>
        <v>0</v>
      </c>
      <c r="FT167" s="151">
        <f t="shared" si="569"/>
        <v>0</v>
      </c>
      <c r="FU167" s="151">
        <f t="shared" si="569"/>
        <v>0</v>
      </c>
      <c r="FV167" s="151">
        <f t="shared" ref="FV167:GY167" si="570">IFERROR(IF(FV$25-$C167&lt;0,0,VLOOKUP((ROUNDDOWN((FV$25-$C167)/365+1,0)),$C$8:$E$16,3,0))*$E163*$D$20,0)</f>
        <v>0</v>
      </c>
      <c r="FW167" s="151">
        <f t="shared" si="570"/>
        <v>0</v>
      </c>
      <c r="FX167" s="151">
        <f t="shared" si="570"/>
        <v>0</v>
      </c>
      <c r="FY167" s="151">
        <f t="shared" si="570"/>
        <v>0</v>
      </c>
      <c r="FZ167" s="151">
        <f t="shared" si="570"/>
        <v>0</v>
      </c>
      <c r="GA167" s="151">
        <f t="shared" si="570"/>
        <v>0</v>
      </c>
      <c r="GB167" s="151">
        <f t="shared" si="570"/>
        <v>0</v>
      </c>
      <c r="GC167" s="151">
        <f t="shared" si="570"/>
        <v>0</v>
      </c>
      <c r="GD167" s="151">
        <f t="shared" si="570"/>
        <v>0</v>
      </c>
      <c r="GE167" s="151">
        <f t="shared" si="570"/>
        <v>0</v>
      </c>
      <c r="GF167" s="151">
        <f t="shared" si="570"/>
        <v>0</v>
      </c>
      <c r="GG167" s="151">
        <f t="shared" si="570"/>
        <v>0</v>
      </c>
      <c r="GH167" s="151">
        <f t="shared" si="570"/>
        <v>0</v>
      </c>
      <c r="GI167" s="151">
        <f t="shared" si="570"/>
        <v>0</v>
      </c>
      <c r="GJ167" s="151">
        <f t="shared" si="570"/>
        <v>0</v>
      </c>
      <c r="GK167" s="151">
        <f t="shared" si="570"/>
        <v>0</v>
      </c>
      <c r="GL167" s="307">
        <f t="shared" si="570"/>
        <v>0</v>
      </c>
      <c r="GM167" s="151">
        <f t="shared" si="570"/>
        <v>0</v>
      </c>
      <c r="GN167" s="151">
        <f t="shared" si="570"/>
        <v>0</v>
      </c>
      <c r="GO167" s="151">
        <f t="shared" si="570"/>
        <v>0</v>
      </c>
      <c r="GP167" s="151">
        <f t="shared" si="570"/>
        <v>0</v>
      </c>
      <c r="GQ167" s="151">
        <f t="shared" si="570"/>
        <v>0</v>
      </c>
      <c r="GR167" s="151">
        <f t="shared" si="570"/>
        <v>0</v>
      </c>
      <c r="GS167" s="151">
        <f t="shared" si="570"/>
        <v>0</v>
      </c>
      <c r="GT167" s="151">
        <f t="shared" si="570"/>
        <v>1149.2617500000001</v>
      </c>
      <c r="GU167" s="151">
        <f t="shared" si="570"/>
        <v>1149.2617500000001</v>
      </c>
      <c r="GV167" s="151">
        <f t="shared" si="570"/>
        <v>1149.2617500000001</v>
      </c>
      <c r="GW167" s="151">
        <f t="shared" si="570"/>
        <v>1149.2617500000001</v>
      </c>
      <c r="GX167" s="151">
        <f t="shared" si="570"/>
        <v>1149.2617500000001</v>
      </c>
      <c r="GY167" s="151">
        <f t="shared" si="570"/>
        <v>1149.2617500000001</v>
      </c>
    </row>
    <row r="168" spans="3:207" x14ac:dyDescent="0.25">
      <c r="C168" s="144">
        <v>45200</v>
      </c>
      <c r="D168" s="203">
        <f t="shared" si="342"/>
        <v>45230</v>
      </c>
      <c r="E168" s="213">
        <f>VLOOKUP(C168,'Sale_Actual&amp;forcast'!$B$4:$D$150,3,0)</f>
        <v>1250</v>
      </c>
      <c r="F168" s="208">
        <v>0</v>
      </c>
      <c r="G168" s="208">
        <v>0</v>
      </c>
      <c r="H168" s="208">
        <v>0</v>
      </c>
      <c r="I168" s="208">
        <v>0</v>
      </c>
      <c r="J168" s="208">
        <v>0</v>
      </c>
      <c r="K168" s="208">
        <v>0</v>
      </c>
      <c r="L168" s="208">
        <v>0</v>
      </c>
      <c r="M168" s="208">
        <v>0</v>
      </c>
      <c r="N168" s="208">
        <v>0</v>
      </c>
      <c r="O168" s="208">
        <v>0</v>
      </c>
      <c r="P168" s="208">
        <v>0</v>
      </c>
      <c r="Q168" s="208">
        <v>0</v>
      </c>
      <c r="R168" s="208">
        <v>0</v>
      </c>
      <c r="S168" s="208">
        <v>0</v>
      </c>
      <c r="T168" s="208">
        <v>0</v>
      </c>
      <c r="U168" s="208">
        <v>0</v>
      </c>
      <c r="V168" s="208">
        <v>0</v>
      </c>
      <c r="W168" s="208">
        <v>0</v>
      </c>
      <c r="X168" s="208">
        <v>0</v>
      </c>
      <c r="Y168" s="208">
        <v>0</v>
      </c>
      <c r="Z168" s="208">
        <v>0</v>
      </c>
      <c r="AA168" s="208">
        <v>0</v>
      </c>
      <c r="AB168" s="208">
        <v>0</v>
      </c>
      <c r="AC168" s="208">
        <v>0</v>
      </c>
      <c r="AD168" s="208">
        <v>0</v>
      </c>
      <c r="AE168" s="208">
        <v>0</v>
      </c>
      <c r="AF168" s="208">
        <v>0</v>
      </c>
      <c r="AG168" s="208">
        <v>0</v>
      </c>
      <c r="AH168" s="208">
        <v>0</v>
      </c>
      <c r="AI168" s="208">
        <v>0</v>
      </c>
      <c r="AJ168" s="208">
        <v>0</v>
      </c>
      <c r="AK168" s="208">
        <v>0</v>
      </c>
      <c r="AL168" s="208">
        <v>0</v>
      </c>
      <c r="AM168" s="208">
        <v>0</v>
      </c>
      <c r="AN168" s="208">
        <v>0</v>
      </c>
      <c r="AO168" s="214">
        <v>0</v>
      </c>
      <c r="AP168" s="208">
        <v>0</v>
      </c>
      <c r="AQ168" s="232">
        <f t="shared" si="529"/>
        <v>0</v>
      </c>
      <c r="AR168" s="232">
        <f t="shared" ref="AR168:BW168" si="571">IFERROR(IF(AR$25-$C168&lt;0,0,VLOOKUP((ROUNDDOWN((AR$25-$C168)/365+1,0)),$C$8:$E$16,3,0))*$E164*$D$3,0)</f>
        <v>0</v>
      </c>
      <c r="AS168" s="232">
        <f t="shared" si="571"/>
        <v>0</v>
      </c>
      <c r="AT168" s="232">
        <f t="shared" si="571"/>
        <v>0</v>
      </c>
      <c r="AU168" s="232">
        <f t="shared" si="571"/>
        <v>0</v>
      </c>
      <c r="AV168" s="232">
        <f t="shared" si="571"/>
        <v>0</v>
      </c>
      <c r="AW168" s="232">
        <f t="shared" si="571"/>
        <v>0</v>
      </c>
      <c r="AX168" s="232">
        <f t="shared" si="571"/>
        <v>0</v>
      </c>
      <c r="AY168" s="232">
        <f t="shared" si="571"/>
        <v>0</v>
      </c>
      <c r="AZ168" s="232">
        <f t="shared" si="571"/>
        <v>0</v>
      </c>
      <c r="BA168" s="232">
        <f t="shared" si="571"/>
        <v>0</v>
      </c>
      <c r="BB168" s="232">
        <f t="shared" si="571"/>
        <v>0</v>
      </c>
      <c r="BC168" s="232">
        <f t="shared" si="571"/>
        <v>0</v>
      </c>
      <c r="BD168" s="232">
        <f t="shared" si="571"/>
        <v>0</v>
      </c>
      <c r="BE168" s="232">
        <f t="shared" si="571"/>
        <v>0</v>
      </c>
      <c r="BF168" s="232">
        <f t="shared" si="571"/>
        <v>0</v>
      </c>
      <c r="BG168" s="232">
        <f t="shared" si="571"/>
        <v>0</v>
      </c>
      <c r="BH168" s="232">
        <f t="shared" si="571"/>
        <v>0</v>
      </c>
      <c r="BI168" s="232">
        <f t="shared" si="571"/>
        <v>0</v>
      </c>
      <c r="BJ168" s="232">
        <f t="shared" si="571"/>
        <v>0</v>
      </c>
      <c r="BK168" s="232">
        <f t="shared" si="571"/>
        <v>0</v>
      </c>
      <c r="BL168" s="232">
        <f t="shared" si="571"/>
        <v>0</v>
      </c>
      <c r="BM168" s="232">
        <f t="shared" si="571"/>
        <v>0</v>
      </c>
      <c r="BN168" s="232">
        <f t="shared" si="571"/>
        <v>0</v>
      </c>
      <c r="BO168" s="269">
        <f t="shared" si="314"/>
        <v>0</v>
      </c>
      <c r="BP168" s="232">
        <f t="shared" si="571"/>
        <v>0</v>
      </c>
      <c r="BQ168" s="232">
        <f t="shared" si="571"/>
        <v>0</v>
      </c>
      <c r="BR168" s="232">
        <f t="shared" si="571"/>
        <v>0</v>
      </c>
      <c r="BS168" s="232">
        <f t="shared" si="571"/>
        <v>0</v>
      </c>
      <c r="BT168" s="232">
        <f t="shared" si="571"/>
        <v>0</v>
      </c>
      <c r="BU168" s="232">
        <f t="shared" si="571"/>
        <v>0</v>
      </c>
      <c r="BV168" s="232">
        <f t="shared" si="571"/>
        <v>0</v>
      </c>
      <c r="BW168" s="232">
        <f t="shared" si="571"/>
        <v>0</v>
      </c>
      <c r="BX168" s="232">
        <f t="shared" ref="BX168:DA168" si="572">IFERROR(IF(BX$25-$C168&lt;0,0,VLOOKUP((ROUNDDOWN((BX$25-$C168)/365+1,0)),$C$8:$E$16,3,0))*$E164*$D$3,0)</f>
        <v>0</v>
      </c>
      <c r="BY168" s="232">
        <f t="shared" si="572"/>
        <v>0</v>
      </c>
      <c r="BZ168" s="232">
        <f t="shared" si="572"/>
        <v>0</v>
      </c>
      <c r="CA168" s="232">
        <f t="shared" si="572"/>
        <v>0</v>
      </c>
      <c r="CB168" s="232">
        <f t="shared" si="572"/>
        <v>0</v>
      </c>
      <c r="CC168" s="232">
        <f t="shared" si="572"/>
        <v>0</v>
      </c>
      <c r="CD168" s="232">
        <f t="shared" si="572"/>
        <v>0</v>
      </c>
      <c r="CE168" s="232">
        <f t="shared" si="572"/>
        <v>0</v>
      </c>
      <c r="CF168" s="232">
        <f t="shared" si="572"/>
        <v>0</v>
      </c>
      <c r="CG168" s="232">
        <f t="shared" si="572"/>
        <v>0</v>
      </c>
      <c r="CH168" s="232">
        <f t="shared" si="572"/>
        <v>0</v>
      </c>
      <c r="CI168" s="232">
        <f t="shared" si="572"/>
        <v>0</v>
      </c>
      <c r="CJ168" s="232">
        <f t="shared" si="572"/>
        <v>0</v>
      </c>
      <c r="CK168" s="232">
        <f t="shared" si="572"/>
        <v>0</v>
      </c>
      <c r="CL168" s="232">
        <f t="shared" si="572"/>
        <v>0</v>
      </c>
      <c r="CM168" s="232">
        <f t="shared" si="572"/>
        <v>0</v>
      </c>
      <c r="CN168" s="232">
        <f t="shared" si="572"/>
        <v>0</v>
      </c>
      <c r="CO168" s="232">
        <f t="shared" si="572"/>
        <v>0</v>
      </c>
      <c r="CP168" s="232">
        <f t="shared" si="572"/>
        <v>0</v>
      </c>
      <c r="CQ168" s="232">
        <f t="shared" si="572"/>
        <v>0</v>
      </c>
      <c r="CR168" s="232">
        <f t="shared" si="572"/>
        <v>0</v>
      </c>
      <c r="CS168" s="232">
        <f t="shared" si="572"/>
        <v>0</v>
      </c>
      <c r="CT168" s="232">
        <f t="shared" si="572"/>
        <v>0</v>
      </c>
      <c r="CU168" s="232">
        <f t="shared" si="572"/>
        <v>0</v>
      </c>
      <c r="CV168" s="232">
        <f t="shared" si="572"/>
        <v>0</v>
      </c>
      <c r="CW168" s="232">
        <f t="shared" si="572"/>
        <v>30.145169171165474</v>
      </c>
      <c r="CX168" s="232">
        <f t="shared" si="572"/>
        <v>30.145169171165474</v>
      </c>
      <c r="CY168" s="232">
        <f t="shared" si="572"/>
        <v>30.145169171165474</v>
      </c>
      <c r="CZ168" s="232">
        <f t="shared" si="572"/>
        <v>30.145169171165474</v>
      </c>
      <c r="DA168" s="232">
        <f t="shared" si="572"/>
        <v>30.145169171165474</v>
      </c>
      <c r="DD168" s="325">
        <v>0</v>
      </c>
      <c r="DE168" s="151">
        <v>0</v>
      </c>
      <c r="DF168" s="151">
        <v>0</v>
      </c>
      <c r="DG168" s="151">
        <v>0</v>
      </c>
      <c r="DH168" s="151">
        <v>0</v>
      </c>
      <c r="DI168" s="151">
        <v>0</v>
      </c>
      <c r="DJ168" s="151">
        <v>0</v>
      </c>
      <c r="DK168" s="151">
        <v>0</v>
      </c>
      <c r="DL168" s="151">
        <v>0</v>
      </c>
      <c r="DM168" s="151">
        <v>0</v>
      </c>
      <c r="DN168" s="151">
        <v>0</v>
      </c>
      <c r="DO168" s="151">
        <v>0</v>
      </c>
      <c r="DP168" s="151">
        <v>0</v>
      </c>
      <c r="DQ168" s="151">
        <v>0</v>
      </c>
      <c r="DR168" s="151">
        <v>0</v>
      </c>
      <c r="DS168" s="151">
        <v>0</v>
      </c>
      <c r="DT168" s="151">
        <v>0</v>
      </c>
      <c r="DU168" s="151">
        <v>0</v>
      </c>
      <c r="DV168" s="151">
        <v>0</v>
      </c>
      <c r="DW168" s="151">
        <v>0</v>
      </c>
      <c r="DX168" s="151">
        <v>0</v>
      </c>
      <c r="DY168" s="151">
        <v>0</v>
      </c>
      <c r="DZ168" s="151">
        <v>0</v>
      </c>
      <c r="EA168" s="151">
        <v>0</v>
      </c>
      <c r="EB168" s="151">
        <v>0</v>
      </c>
      <c r="EC168" s="151">
        <v>0</v>
      </c>
      <c r="ED168" s="151">
        <v>0</v>
      </c>
      <c r="EE168" s="151">
        <v>0</v>
      </c>
      <c r="EF168" s="151">
        <v>0</v>
      </c>
      <c r="EG168" s="151">
        <v>0</v>
      </c>
      <c r="EH168" s="151">
        <v>0</v>
      </c>
      <c r="EI168" s="151">
        <v>0</v>
      </c>
      <c r="EJ168" s="151">
        <v>0</v>
      </c>
      <c r="EK168" s="151">
        <v>0</v>
      </c>
      <c r="EL168" s="151">
        <v>0</v>
      </c>
      <c r="EM168" s="151">
        <v>0</v>
      </c>
      <c r="EN168" s="326">
        <v>0</v>
      </c>
      <c r="EO168" s="325">
        <f t="shared" si="532"/>
        <v>0</v>
      </c>
      <c r="EP168" s="151">
        <f t="shared" ref="EP168:FU168" si="573">IFERROR(IF(EP$25-$C168&lt;0,0,VLOOKUP((ROUNDDOWN((EP$25-$C168)/365+1,0)),$C$8:$E$16,3,0))*$E164*$D$20,0)</f>
        <v>0</v>
      </c>
      <c r="EQ168" s="151">
        <f t="shared" si="573"/>
        <v>0</v>
      </c>
      <c r="ER168" s="151">
        <f t="shared" si="573"/>
        <v>0</v>
      </c>
      <c r="ES168" s="151">
        <f t="shared" si="573"/>
        <v>0</v>
      </c>
      <c r="ET168" s="151">
        <f t="shared" si="573"/>
        <v>0</v>
      </c>
      <c r="EU168" s="151">
        <f t="shared" si="573"/>
        <v>0</v>
      </c>
      <c r="EV168" s="151">
        <f t="shared" si="573"/>
        <v>0</v>
      </c>
      <c r="EW168" s="151">
        <f t="shared" si="573"/>
        <v>0</v>
      </c>
      <c r="EX168" s="151">
        <f t="shared" si="573"/>
        <v>0</v>
      </c>
      <c r="EY168" s="151">
        <f t="shared" si="573"/>
        <v>0</v>
      </c>
      <c r="EZ168" s="151">
        <f t="shared" si="573"/>
        <v>0</v>
      </c>
      <c r="FA168" s="151">
        <f t="shared" si="573"/>
        <v>0</v>
      </c>
      <c r="FB168" s="151">
        <f t="shared" si="573"/>
        <v>0</v>
      </c>
      <c r="FC168" s="151">
        <f t="shared" si="573"/>
        <v>0</v>
      </c>
      <c r="FD168" s="151">
        <f t="shared" si="573"/>
        <v>0</v>
      </c>
      <c r="FE168" s="151">
        <f t="shared" si="573"/>
        <v>0</v>
      </c>
      <c r="FF168" s="151">
        <f t="shared" si="573"/>
        <v>0</v>
      </c>
      <c r="FG168" s="151">
        <f t="shared" si="573"/>
        <v>0</v>
      </c>
      <c r="FH168" s="151">
        <f t="shared" si="573"/>
        <v>0</v>
      </c>
      <c r="FI168" s="151">
        <f t="shared" si="573"/>
        <v>0</v>
      </c>
      <c r="FJ168" s="151">
        <f t="shared" si="573"/>
        <v>0</v>
      </c>
      <c r="FK168" s="151">
        <f t="shared" si="573"/>
        <v>0</v>
      </c>
      <c r="FL168" s="151">
        <f t="shared" si="573"/>
        <v>0</v>
      </c>
      <c r="FM168" s="210">
        <f t="shared" si="573"/>
        <v>0</v>
      </c>
      <c r="FN168" s="151">
        <f t="shared" si="573"/>
        <v>0</v>
      </c>
      <c r="FO168" s="151">
        <f t="shared" si="573"/>
        <v>0</v>
      </c>
      <c r="FP168" s="151">
        <f t="shared" si="573"/>
        <v>0</v>
      </c>
      <c r="FQ168" s="151">
        <f t="shared" si="573"/>
        <v>0</v>
      </c>
      <c r="FR168" s="151">
        <f t="shared" si="573"/>
        <v>0</v>
      </c>
      <c r="FS168" s="151">
        <f t="shared" si="573"/>
        <v>0</v>
      </c>
      <c r="FT168" s="151">
        <f t="shared" si="573"/>
        <v>0</v>
      </c>
      <c r="FU168" s="151">
        <f t="shared" si="573"/>
        <v>0</v>
      </c>
      <c r="FV168" s="151">
        <f t="shared" ref="FV168:GY168" si="574">IFERROR(IF(FV$25-$C168&lt;0,0,VLOOKUP((ROUNDDOWN((FV$25-$C168)/365+1,0)),$C$8:$E$16,3,0))*$E164*$D$20,0)</f>
        <v>0</v>
      </c>
      <c r="FW168" s="151">
        <f t="shared" si="574"/>
        <v>0</v>
      </c>
      <c r="FX168" s="151">
        <f t="shared" si="574"/>
        <v>0</v>
      </c>
      <c r="FY168" s="151">
        <f t="shared" si="574"/>
        <v>0</v>
      </c>
      <c r="FZ168" s="151">
        <f t="shared" si="574"/>
        <v>0</v>
      </c>
      <c r="GA168" s="151">
        <f t="shared" si="574"/>
        <v>0</v>
      </c>
      <c r="GB168" s="151">
        <f t="shared" si="574"/>
        <v>0</v>
      </c>
      <c r="GC168" s="151">
        <f t="shared" si="574"/>
        <v>0</v>
      </c>
      <c r="GD168" s="151">
        <f t="shared" si="574"/>
        <v>0</v>
      </c>
      <c r="GE168" s="151">
        <f t="shared" si="574"/>
        <v>0</v>
      </c>
      <c r="GF168" s="151">
        <f t="shared" si="574"/>
        <v>0</v>
      </c>
      <c r="GG168" s="151">
        <f t="shared" si="574"/>
        <v>0</v>
      </c>
      <c r="GH168" s="151">
        <f t="shared" si="574"/>
        <v>0</v>
      </c>
      <c r="GI168" s="151">
        <f t="shared" si="574"/>
        <v>0</v>
      </c>
      <c r="GJ168" s="151">
        <f t="shared" si="574"/>
        <v>0</v>
      </c>
      <c r="GK168" s="151">
        <f t="shared" si="574"/>
        <v>0</v>
      </c>
      <c r="GL168" s="307">
        <f t="shared" si="574"/>
        <v>0</v>
      </c>
      <c r="GM168" s="151">
        <f t="shared" si="574"/>
        <v>0</v>
      </c>
      <c r="GN168" s="151">
        <f t="shared" si="574"/>
        <v>0</v>
      </c>
      <c r="GO168" s="151">
        <f t="shared" si="574"/>
        <v>0</v>
      </c>
      <c r="GP168" s="151">
        <f t="shared" si="574"/>
        <v>0</v>
      </c>
      <c r="GQ168" s="151">
        <f t="shared" si="574"/>
        <v>0</v>
      </c>
      <c r="GR168" s="151">
        <f t="shared" si="574"/>
        <v>0</v>
      </c>
      <c r="GS168" s="151">
        <f t="shared" si="574"/>
        <v>0</v>
      </c>
      <c r="GT168" s="151">
        <f t="shared" si="574"/>
        <v>0</v>
      </c>
      <c r="GU168" s="151">
        <f t="shared" si="574"/>
        <v>1149.2617500000001</v>
      </c>
      <c r="GV168" s="151">
        <f t="shared" si="574"/>
        <v>1149.2617500000001</v>
      </c>
      <c r="GW168" s="151">
        <f t="shared" si="574"/>
        <v>1149.2617500000001</v>
      </c>
      <c r="GX168" s="151">
        <f t="shared" si="574"/>
        <v>1149.2617500000001</v>
      </c>
      <c r="GY168" s="151">
        <f t="shared" si="574"/>
        <v>1149.2617500000001</v>
      </c>
    </row>
    <row r="169" spans="3:207" x14ac:dyDescent="0.25">
      <c r="C169" s="144">
        <v>45231</v>
      </c>
      <c r="D169" s="203">
        <f t="shared" si="342"/>
        <v>45260</v>
      </c>
      <c r="E169" s="213">
        <f>VLOOKUP(C169,'Sale_Actual&amp;forcast'!$B$4:$D$150,3,0)</f>
        <v>1250</v>
      </c>
      <c r="F169" s="208">
        <v>0</v>
      </c>
      <c r="G169" s="208">
        <v>0</v>
      </c>
      <c r="H169" s="208">
        <v>0</v>
      </c>
      <c r="I169" s="208">
        <v>0</v>
      </c>
      <c r="J169" s="208">
        <v>0</v>
      </c>
      <c r="K169" s="208">
        <v>0</v>
      </c>
      <c r="L169" s="208">
        <v>0</v>
      </c>
      <c r="M169" s="208">
        <v>0</v>
      </c>
      <c r="N169" s="208">
        <v>0</v>
      </c>
      <c r="O169" s="208">
        <v>0</v>
      </c>
      <c r="P169" s="208">
        <v>0</v>
      </c>
      <c r="Q169" s="208">
        <v>0</v>
      </c>
      <c r="R169" s="208">
        <v>0</v>
      </c>
      <c r="S169" s="208">
        <v>0</v>
      </c>
      <c r="T169" s="208">
        <v>0</v>
      </c>
      <c r="U169" s="208">
        <v>0</v>
      </c>
      <c r="V169" s="208">
        <v>0</v>
      </c>
      <c r="W169" s="208">
        <v>0</v>
      </c>
      <c r="X169" s="208">
        <v>0</v>
      </c>
      <c r="Y169" s="208">
        <v>0</v>
      </c>
      <c r="Z169" s="208">
        <v>0</v>
      </c>
      <c r="AA169" s="208">
        <v>0</v>
      </c>
      <c r="AB169" s="208">
        <v>0</v>
      </c>
      <c r="AC169" s="208">
        <v>0</v>
      </c>
      <c r="AD169" s="208">
        <v>0</v>
      </c>
      <c r="AE169" s="208">
        <v>0</v>
      </c>
      <c r="AF169" s="208">
        <v>0</v>
      </c>
      <c r="AG169" s="208">
        <v>0</v>
      </c>
      <c r="AH169" s="208">
        <v>0</v>
      </c>
      <c r="AI169" s="208">
        <v>0</v>
      </c>
      <c r="AJ169" s="208">
        <v>0</v>
      </c>
      <c r="AK169" s="208">
        <v>0</v>
      </c>
      <c r="AL169" s="208">
        <v>0</v>
      </c>
      <c r="AM169" s="208">
        <v>0</v>
      </c>
      <c r="AN169" s="208">
        <v>0</v>
      </c>
      <c r="AO169" s="214">
        <v>0</v>
      </c>
      <c r="AP169" s="208">
        <v>0</v>
      </c>
      <c r="AQ169" s="232">
        <f t="shared" si="529"/>
        <v>0</v>
      </c>
      <c r="AR169" s="232">
        <f t="shared" ref="AR169:BW169" si="575">IFERROR(IF(AR$25-$C169&lt;0,0,VLOOKUP((ROUNDDOWN((AR$25-$C169)/365+1,0)),$C$8:$E$16,3,0))*$E165*$D$3,0)</f>
        <v>0</v>
      </c>
      <c r="AS169" s="232">
        <f t="shared" si="575"/>
        <v>0</v>
      </c>
      <c r="AT169" s="232">
        <f t="shared" si="575"/>
        <v>0</v>
      </c>
      <c r="AU169" s="232">
        <f t="shared" si="575"/>
        <v>0</v>
      </c>
      <c r="AV169" s="232">
        <f t="shared" si="575"/>
        <v>0</v>
      </c>
      <c r="AW169" s="232">
        <f t="shared" si="575"/>
        <v>0</v>
      </c>
      <c r="AX169" s="232">
        <f t="shared" si="575"/>
        <v>0</v>
      </c>
      <c r="AY169" s="232">
        <f t="shared" si="575"/>
        <v>0</v>
      </c>
      <c r="AZ169" s="232">
        <f t="shared" si="575"/>
        <v>0</v>
      </c>
      <c r="BA169" s="232">
        <f t="shared" si="575"/>
        <v>0</v>
      </c>
      <c r="BB169" s="232">
        <f t="shared" si="575"/>
        <v>0</v>
      </c>
      <c r="BC169" s="232">
        <f t="shared" si="575"/>
        <v>0</v>
      </c>
      <c r="BD169" s="232">
        <f t="shared" si="575"/>
        <v>0</v>
      </c>
      <c r="BE169" s="232">
        <f t="shared" si="575"/>
        <v>0</v>
      </c>
      <c r="BF169" s="232">
        <f t="shared" si="575"/>
        <v>0</v>
      </c>
      <c r="BG169" s="232">
        <f t="shared" si="575"/>
        <v>0</v>
      </c>
      <c r="BH169" s="232">
        <f t="shared" si="575"/>
        <v>0</v>
      </c>
      <c r="BI169" s="232">
        <f t="shared" si="575"/>
        <v>0</v>
      </c>
      <c r="BJ169" s="232">
        <f t="shared" si="575"/>
        <v>0</v>
      </c>
      <c r="BK169" s="232">
        <f t="shared" si="575"/>
        <v>0</v>
      </c>
      <c r="BL169" s="232">
        <f t="shared" si="575"/>
        <v>0</v>
      </c>
      <c r="BM169" s="232">
        <f t="shared" si="575"/>
        <v>0</v>
      </c>
      <c r="BN169" s="232">
        <f t="shared" si="575"/>
        <v>0</v>
      </c>
      <c r="BO169" s="269">
        <f t="shared" ref="BO169:BO172" si="576">IFERROR(IF(BO$25-$C169&lt;0,0,VLOOKUP((ROUNDDOWN((BO$25-$C169)/365+1,0)),$C$8:$E$16,3,0))*$E165*($D$3*$BO$24/31),0)</f>
        <v>0</v>
      </c>
      <c r="BP169" s="232">
        <f t="shared" si="575"/>
        <v>0</v>
      </c>
      <c r="BQ169" s="232">
        <f t="shared" si="575"/>
        <v>0</v>
      </c>
      <c r="BR169" s="232">
        <f t="shared" si="575"/>
        <v>0</v>
      </c>
      <c r="BS169" s="232">
        <f t="shared" si="575"/>
        <v>0</v>
      </c>
      <c r="BT169" s="232">
        <f t="shared" si="575"/>
        <v>0</v>
      </c>
      <c r="BU169" s="232">
        <f t="shared" si="575"/>
        <v>0</v>
      </c>
      <c r="BV169" s="232">
        <f t="shared" si="575"/>
        <v>0</v>
      </c>
      <c r="BW169" s="232">
        <f t="shared" si="575"/>
        <v>0</v>
      </c>
      <c r="BX169" s="232">
        <f t="shared" ref="BX169:DA169" si="577">IFERROR(IF(BX$25-$C169&lt;0,0,VLOOKUP((ROUNDDOWN((BX$25-$C169)/365+1,0)),$C$8:$E$16,3,0))*$E165*$D$3,0)</f>
        <v>0</v>
      </c>
      <c r="BY169" s="232">
        <f t="shared" si="577"/>
        <v>0</v>
      </c>
      <c r="BZ169" s="232">
        <f t="shared" si="577"/>
        <v>0</v>
      </c>
      <c r="CA169" s="232">
        <f t="shared" si="577"/>
        <v>0</v>
      </c>
      <c r="CB169" s="232">
        <f t="shared" si="577"/>
        <v>0</v>
      </c>
      <c r="CC169" s="232">
        <f t="shared" si="577"/>
        <v>0</v>
      </c>
      <c r="CD169" s="232">
        <f t="shared" si="577"/>
        <v>0</v>
      </c>
      <c r="CE169" s="232">
        <f t="shared" si="577"/>
        <v>0</v>
      </c>
      <c r="CF169" s="232">
        <f t="shared" si="577"/>
        <v>0</v>
      </c>
      <c r="CG169" s="232">
        <f t="shared" si="577"/>
        <v>0</v>
      </c>
      <c r="CH169" s="232">
        <f t="shared" si="577"/>
        <v>0</v>
      </c>
      <c r="CI169" s="232">
        <f t="shared" si="577"/>
        <v>0</v>
      </c>
      <c r="CJ169" s="232">
        <f t="shared" si="577"/>
        <v>0</v>
      </c>
      <c r="CK169" s="232">
        <f t="shared" si="577"/>
        <v>0</v>
      </c>
      <c r="CL169" s="232">
        <f t="shared" si="577"/>
        <v>0</v>
      </c>
      <c r="CM169" s="232">
        <f t="shared" si="577"/>
        <v>0</v>
      </c>
      <c r="CN169" s="232">
        <f t="shared" si="577"/>
        <v>0</v>
      </c>
      <c r="CO169" s="232">
        <f t="shared" si="577"/>
        <v>0</v>
      </c>
      <c r="CP169" s="232">
        <f t="shared" si="577"/>
        <v>0</v>
      </c>
      <c r="CQ169" s="232">
        <f t="shared" si="577"/>
        <v>0</v>
      </c>
      <c r="CR169" s="232">
        <f t="shared" si="577"/>
        <v>0</v>
      </c>
      <c r="CS169" s="232">
        <f t="shared" si="577"/>
        <v>0</v>
      </c>
      <c r="CT169" s="232">
        <f t="shared" si="577"/>
        <v>0</v>
      </c>
      <c r="CU169" s="232">
        <f t="shared" si="577"/>
        <v>0</v>
      </c>
      <c r="CV169" s="232">
        <f t="shared" si="577"/>
        <v>0</v>
      </c>
      <c r="CW169" s="232">
        <f t="shared" si="577"/>
        <v>0</v>
      </c>
      <c r="CX169" s="232">
        <f t="shared" si="577"/>
        <v>30.145169171165474</v>
      </c>
      <c r="CY169" s="232">
        <f t="shared" si="577"/>
        <v>30.145169171165474</v>
      </c>
      <c r="CZ169" s="232">
        <f t="shared" si="577"/>
        <v>30.145169171165474</v>
      </c>
      <c r="DA169" s="232">
        <f t="shared" si="577"/>
        <v>30.145169171165474</v>
      </c>
      <c r="DD169" s="325">
        <v>0</v>
      </c>
      <c r="DE169" s="151">
        <v>0</v>
      </c>
      <c r="DF169" s="151">
        <v>0</v>
      </c>
      <c r="DG169" s="151">
        <v>0</v>
      </c>
      <c r="DH169" s="151">
        <v>0</v>
      </c>
      <c r="DI169" s="151">
        <v>0</v>
      </c>
      <c r="DJ169" s="151">
        <v>0</v>
      </c>
      <c r="DK169" s="151">
        <v>0</v>
      </c>
      <c r="DL169" s="151">
        <v>0</v>
      </c>
      <c r="DM169" s="151">
        <v>0</v>
      </c>
      <c r="DN169" s="151">
        <v>0</v>
      </c>
      <c r="DO169" s="151">
        <v>0</v>
      </c>
      <c r="DP169" s="151">
        <v>0</v>
      </c>
      <c r="DQ169" s="151">
        <v>0</v>
      </c>
      <c r="DR169" s="151">
        <v>0</v>
      </c>
      <c r="DS169" s="151">
        <v>0</v>
      </c>
      <c r="DT169" s="151">
        <v>0</v>
      </c>
      <c r="DU169" s="151">
        <v>0</v>
      </c>
      <c r="DV169" s="151">
        <v>0</v>
      </c>
      <c r="DW169" s="151">
        <v>0</v>
      </c>
      <c r="DX169" s="151">
        <v>0</v>
      </c>
      <c r="DY169" s="151">
        <v>0</v>
      </c>
      <c r="DZ169" s="151">
        <v>0</v>
      </c>
      <c r="EA169" s="151">
        <v>0</v>
      </c>
      <c r="EB169" s="151">
        <v>0</v>
      </c>
      <c r="EC169" s="151">
        <v>0</v>
      </c>
      <c r="ED169" s="151">
        <v>0</v>
      </c>
      <c r="EE169" s="151">
        <v>0</v>
      </c>
      <c r="EF169" s="151">
        <v>0</v>
      </c>
      <c r="EG169" s="151">
        <v>0</v>
      </c>
      <c r="EH169" s="151">
        <v>0</v>
      </c>
      <c r="EI169" s="151">
        <v>0</v>
      </c>
      <c r="EJ169" s="151">
        <v>0</v>
      </c>
      <c r="EK169" s="151">
        <v>0</v>
      </c>
      <c r="EL169" s="151">
        <v>0</v>
      </c>
      <c r="EM169" s="151">
        <v>0</v>
      </c>
      <c r="EN169" s="326">
        <v>0</v>
      </c>
      <c r="EO169" s="325">
        <f t="shared" si="532"/>
        <v>0</v>
      </c>
      <c r="EP169" s="151">
        <f t="shared" ref="EP169:FU169" si="578">IFERROR(IF(EP$25-$C169&lt;0,0,VLOOKUP((ROUNDDOWN((EP$25-$C169)/365+1,0)),$C$8:$E$16,3,0))*$E165*$D$20,0)</f>
        <v>0</v>
      </c>
      <c r="EQ169" s="151">
        <f t="shared" si="578"/>
        <v>0</v>
      </c>
      <c r="ER169" s="151">
        <f t="shared" si="578"/>
        <v>0</v>
      </c>
      <c r="ES169" s="151">
        <f t="shared" si="578"/>
        <v>0</v>
      </c>
      <c r="ET169" s="151">
        <f t="shared" si="578"/>
        <v>0</v>
      </c>
      <c r="EU169" s="151">
        <f t="shared" si="578"/>
        <v>0</v>
      </c>
      <c r="EV169" s="151">
        <f t="shared" si="578"/>
        <v>0</v>
      </c>
      <c r="EW169" s="151">
        <f t="shared" si="578"/>
        <v>0</v>
      </c>
      <c r="EX169" s="151">
        <f t="shared" si="578"/>
        <v>0</v>
      </c>
      <c r="EY169" s="151">
        <f t="shared" si="578"/>
        <v>0</v>
      </c>
      <c r="EZ169" s="151">
        <f t="shared" si="578"/>
        <v>0</v>
      </c>
      <c r="FA169" s="151">
        <f t="shared" si="578"/>
        <v>0</v>
      </c>
      <c r="FB169" s="151">
        <f t="shared" si="578"/>
        <v>0</v>
      </c>
      <c r="FC169" s="151">
        <f t="shared" si="578"/>
        <v>0</v>
      </c>
      <c r="FD169" s="151">
        <f t="shared" si="578"/>
        <v>0</v>
      </c>
      <c r="FE169" s="151">
        <f t="shared" si="578"/>
        <v>0</v>
      </c>
      <c r="FF169" s="151">
        <f t="shared" si="578"/>
        <v>0</v>
      </c>
      <c r="FG169" s="151">
        <f t="shared" si="578"/>
        <v>0</v>
      </c>
      <c r="FH169" s="151">
        <f t="shared" si="578"/>
        <v>0</v>
      </c>
      <c r="FI169" s="151">
        <f t="shared" si="578"/>
        <v>0</v>
      </c>
      <c r="FJ169" s="151">
        <f t="shared" si="578"/>
        <v>0</v>
      </c>
      <c r="FK169" s="151">
        <f t="shared" si="578"/>
        <v>0</v>
      </c>
      <c r="FL169" s="151">
        <f t="shared" si="578"/>
        <v>0</v>
      </c>
      <c r="FM169" s="210">
        <f t="shared" si="578"/>
        <v>0</v>
      </c>
      <c r="FN169" s="151">
        <f t="shared" si="578"/>
        <v>0</v>
      </c>
      <c r="FO169" s="151">
        <f t="shared" si="578"/>
        <v>0</v>
      </c>
      <c r="FP169" s="151">
        <f t="shared" si="578"/>
        <v>0</v>
      </c>
      <c r="FQ169" s="151">
        <f t="shared" si="578"/>
        <v>0</v>
      </c>
      <c r="FR169" s="151">
        <f t="shared" si="578"/>
        <v>0</v>
      </c>
      <c r="FS169" s="151">
        <f t="shared" si="578"/>
        <v>0</v>
      </c>
      <c r="FT169" s="151">
        <f t="shared" si="578"/>
        <v>0</v>
      </c>
      <c r="FU169" s="151">
        <f t="shared" si="578"/>
        <v>0</v>
      </c>
      <c r="FV169" s="151">
        <f t="shared" ref="FV169:GY169" si="579">IFERROR(IF(FV$25-$C169&lt;0,0,VLOOKUP((ROUNDDOWN((FV$25-$C169)/365+1,0)),$C$8:$E$16,3,0))*$E165*$D$20,0)</f>
        <v>0</v>
      </c>
      <c r="FW169" s="151">
        <f t="shared" si="579"/>
        <v>0</v>
      </c>
      <c r="FX169" s="151">
        <f t="shared" si="579"/>
        <v>0</v>
      </c>
      <c r="FY169" s="151">
        <f t="shared" si="579"/>
        <v>0</v>
      </c>
      <c r="FZ169" s="151">
        <f t="shared" si="579"/>
        <v>0</v>
      </c>
      <c r="GA169" s="151">
        <f t="shared" si="579"/>
        <v>0</v>
      </c>
      <c r="GB169" s="151">
        <f t="shared" si="579"/>
        <v>0</v>
      </c>
      <c r="GC169" s="151">
        <f t="shared" si="579"/>
        <v>0</v>
      </c>
      <c r="GD169" s="151">
        <f t="shared" si="579"/>
        <v>0</v>
      </c>
      <c r="GE169" s="151">
        <f t="shared" si="579"/>
        <v>0</v>
      </c>
      <c r="GF169" s="151">
        <f t="shared" si="579"/>
        <v>0</v>
      </c>
      <c r="GG169" s="151">
        <f t="shared" si="579"/>
        <v>0</v>
      </c>
      <c r="GH169" s="151">
        <f t="shared" si="579"/>
        <v>0</v>
      </c>
      <c r="GI169" s="151">
        <f t="shared" si="579"/>
        <v>0</v>
      </c>
      <c r="GJ169" s="151">
        <f t="shared" si="579"/>
        <v>0</v>
      </c>
      <c r="GK169" s="151">
        <f t="shared" si="579"/>
        <v>0</v>
      </c>
      <c r="GL169" s="307">
        <f t="shared" si="579"/>
        <v>0</v>
      </c>
      <c r="GM169" s="151">
        <f t="shared" si="579"/>
        <v>0</v>
      </c>
      <c r="GN169" s="151">
        <f t="shared" si="579"/>
        <v>0</v>
      </c>
      <c r="GO169" s="151">
        <f t="shared" si="579"/>
        <v>0</v>
      </c>
      <c r="GP169" s="151">
        <f t="shared" si="579"/>
        <v>0</v>
      </c>
      <c r="GQ169" s="151">
        <f t="shared" si="579"/>
        <v>0</v>
      </c>
      <c r="GR169" s="151">
        <f t="shared" si="579"/>
        <v>0</v>
      </c>
      <c r="GS169" s="151">
        <f t="shared" si="579"/>
        <v>0</v>
      </c>
      <c r="GT169" s="151">
        <f t="shared" si="579"/>
        <v>0</v>
      </c>
      <c r="GU169" s="151">
        <f t="shared" si="579"/>
        <v>0</v>
      </c>
      <c r="GV169" s="151">
        <f t="shared" si="579"/>
        <v>1149.2617500000001</v>
      </c>
      <c r="GW169" s="151">
        <f t="shared" si="579"/>
        <v>1149.2617500000001</v>
      </c>
      <c r="GX169" s="151">
        <f t="shared" si="579"/>
        <v>1149.2617500000001</v>
      </c>
      <c r="GY169" s="151">
        <f t="shared" si="579"/>
        <v>1149.2617500000001</v>
      </c>
    </row>
    <row r="170" spans="3:207" x14ac:dyDescent="0.25">
      <c r="C170" s="144">
        <v>45261</v>
      </c>
      <c r="D170" s="203">
        <f t="shared" si="342"/>
        <v>45291</v>
      </c>
      <c r="E170" s="213">
        <f>VLOOKUP(C170,'Sale_Actual&amp;forcast'!$B$4:$D$150,3,0)</f>
        <v>1250</v>
      </c>
      <c r="F170" s="208">
        <v>0</v>
      </c>
      <c r="G170" s="208">
        <v>0</v>
      </c>
      <c r="H170" s="208">
        <v>0</v>
      </c>
      <c r="I170" s="208">
        <v>0</v>
      </c>
      <c r="J170" s="208">
        <v>0</v>
      </c>
      <c r="K170" s="208">
        <v>0</v>
      </c>
      <c r="L170" s="208">
        <v>0</v>
      </c>
      <c r="M170" s="208">
        <v>0</v>
      </c>
      <c r="N170" s="208">
        <v>0</v>
      </c>
      <c r="O170" s="208">
        <v>0</v>
      </c>
      <c r="P170" s="208">
        <v>0</v>
      </c>
      <c r="Q170" s="208">
        <v>0</v>
      </c>
      <c r="R170" s="208">
        <v>0</v>
      </c>
      <c r="S170" s="208">
        <v>0</v>
      </c>
      <c r="T170" s="208">
        <v>0</v>
      </c>
      <c r="U170" s="208">
        <v>0</v>
      </c>
      <c r="V170" s="208">
        <v>0</v>
      </c>
      <c r="W170" s="208">
        <v>0</v>
      </c>
      <c r="X170" s="208">
        <v>0</v>
      </c>
      <c r="Y170" s="208">
        <v>0</v>
      </c>
      <c r="Z170" s="208">
        <v>0</v>
      </c>
      <c r="AA170" s="208">
        <v>0</v>
      </c>
      <c r="AB170" s="208">
        <v>0</v>
      </c>
      <c r="AC170" s="208">
        <v>0</v>
      </c>
      <c r="AD170" s="208">
        <v>0</v>
      </c>
      <c r="AE170" s="208">
        <v>0</v>
      </c>
      <c r="AF170" s="208">
        <v>0</v>
      </c>
      <c r="AG170" s="208">
        <v>0</v>
      </c>
      <c r="AH170" s="208">
        <v>0</v>
      </c>
      <c r="AI170" s="208">
        <v>0</v>
      </c>
      <c r="AJ170" s="208">
        <v>0</v>
      </c>
      <c r="AK170" s="208">
        <v>0</v>
      </c>
      <c r="AL170" s="208">
        <v>0</v>
      </c>
      <c r="AM170" s="208">
        <v>0</v>
      </c>
      <c r="AN170" s="208">
        <v>0</v>
      </c>
      <c r="AO170" s="214">
        <v>0</v>
      </c>
      <c r="AP170" s="208">
        <v>0</v>
      </c>
      <c r="AQ170" s="232">
        <f t="shared" si="529"/>
        <v>0</v>
      </c>
      <c r="AR170" s="232">
        <f t="shared" ref="AR170:BW170" si="580">IFERROR(IF(AR$25-$C170&lt;0,0,VLOOKUP((ROUNDDOWN((AR$25-$C170)/365+1,0)),$C$8:$E$16,3,0))*$E166*$D$3,0)</f>
        <v>0</v>
      </c>
      <c r="AS170" s="232">
        <f t="shared" si="580"/>
        <v>0</v>
      </c>
      <c r="AT170" s="232">
        <f t="shared" si="580"/>
        <v>0</v>
      </c>
      <c r="AU170" s="232">
        <f t="shared" si="580"/>
        <v>0</v>
      </c>
      <c r="AV170" s="232">
        <f t="shared" si="580"/>
        <v>0</v>
      </c>
      <c r="AW170" s="232">
        <f t="shared" si="580"/>
        <v>0</v>
      </c>
      <c r="AX170" s="232">
        <f t="shared" si="580"/>
        <v>0</v>
      </c>
      <c r="AY170" s="232">
        <f t="shared" si="580"/>
        <v>0</v>
      </c>
      <c r="AZ170" s="232">
        <f t="shared" si="580"/>
        <v>0</v>
      </c>
      <c r="BA170" s="232">
        <f t="shared" si="580"/>
        <v>0</v>
      </c>
      <c r="BB170" s="232">
        <f t="shared" si="580"/>
        <v>0</v>
      </c>
      <c r="BC170" s="232">
        <f t="shared" si="580"/>
        <v>0</v>
      </c>
      <c r="BD170" s="232">
        <f t="shared" si="580"/>
        <v>0</v>
      </c>
      <c r="BE170" s="232">
        <f t="shared" si="580"/>
        <v>0</v>
      </c>
      <c r="BF170" s="232">
        <f t="shared" si="580"/>
        <v>0</v>
      </c>
      <c r="BG170" s="232">
        <f t="shared" si="580"/>
        <v>0</v>
      </c>
      <c r="BH170" s="232">
        <f t="shared" si="580"/>
        <v>0</v>
      </c>
      <c r="BI170" s="232">
        <f t="shared" si="580"/>
        <v>0</v>
      </c>
      <c r="BJ170" s="232">
        <f t="shared" si="580"/>
        <v>0</v>
      </c>
      <c r="BK170" s="232">
        <f t="shared" si="580"/>
        <v>0</v>
      </c>
      <c r="BL170" s="232">
        <f t="shared" si="580"/>
        <v>0</v>
      </c>
      <c r="BM170" s="232">
        <f t="shared" si="580"/>
        <v>0</v>
      </c>
      <c r="BN170" s="232">
        <f t="shared" si="580"/>
        <v>0</v>
      </c>
      <c r="BO170" s="269">
        <f t="shared" si="576"/>
        <v>0</v>
      </c>
      <c r="BP170" s="232">
        <f t="shared" si="580"/>
        <v>0</v>
      </c>
      <c r="BQ170" s="232">
        <f t="shared" si="580"/>
        <v>0</v>
      </c>
      <c r="BR170" s="232">
        <f t="shared" si="580"/>
        <v>0</v>
      </c>
      <c r="BS170" s="232">
        <f t="shared" si="580"/>
        <v>0</v>
      </c>
      <c r="BT170" s="232">
        <f t="shared" si="580"/>
        <v>0</v>
      </c>
      <c r="BU170" s="232">
        <f t="shared" si="580"/>
        <v>0</v>
      </c>
      <c r="BV170" s="232">
        <f t="shared" si="580"/>
        <v>0</v>
      </c>
      <c r="BW170" s="232">
        <f t="shared" si="580"/>
        <v>0</v>
      </c>
      <c r="BX170" s="232">
        <f t="shared" ref="BX170:DA170" si="581">IFERROR(IF(BX$25-$C170&lt;0,0,VLOOKUP((ROUNDDOWN((BX$25-$C170)/365+1,0)),$C$8:$E$16,3,0))*$E166*$D$3,0)</f>
        <v>0</v>
      </c>
      <c r="BY170" s="232">
        <f t="shared" si="581"/>
        <v>0</v>
      </c>
      <c r="BZ170" s="232">
        <f t="shared" si="581"/>
        <v>0</v>
      </c>
      <c r="CA170" s="232">
        <f t="shared" si="581"/>
        <v>0</v>
      </c>
      <c r="CB170" s="232">
        <f t="shared" si="581"/>
        <v>0</v>
      </c>
      <c r="CC170" s="232">
        <f t="shared" si="581"/>
        <v>0</v>
      </c>
      <c r="CD170" s="232">
        <f t="shared" si="581"/>
        <v>0</v>
      </c>
      <c r="CE170" s="232">
        <f t="shared" si="581"/>
        <v>0</v>
      </c>
      <c r="CF170" s="232">
        <f t="shared" si="581"/>
        <v>0</v>
      </c>
      <c r="CG170" s="232">
        <f t="shared" si="581"/>
        <v>0</v>
      </c>
      <c r="CH170" s="232">
        <f t="shared" si="581"/>
        <v>0</v>
      </c>
      <c r="CI170" s="232">
        <f t="shared" si="581"/>
        <v>0</v>
      </c>
      <c r="CJ170" s="232">
        <f t="shared" si="581"/>
        <v>0</v>
      </c>
      <c r="CK170" s="232">
        <f t="shared" si="581"/>
        <v>0</v>
      </c>
      <c r="CL170" s="232">
        <f t="shared" si="581"/>
        <v>0</v>
      </c>
      <c r="CM170" s="232">
        <f t="shared" si="581"/>
        <v>0</v>
      </c>
      <c r="CN170" s="232">
        <f t="shared" si="581"/>
        <v>0</v>
      </c>
      <c r="CO170" s="232">
        <f t="shared" si="581"/>
        <v>0</v>
      </c>
      <c r="CP170" s="232">
        <f t="shared" si="581"/>
        <v>0</v>
      </c>
      <c r="CQ170" s="232">
        <f t="shared" si="581"/>
        <v>0</v>
      </c>
      <c r="CR170" s="232">
        <f t="shared" si="581"/>
        <v>0</v>
      </c>
      <c r="CS170" s="232">
        <f t="shared" si="581"/>
        <v>0</v>
      </c>
      <c r="CT170" s="232">
        <f t="shared" si="581"/>
        <v>0</v>
      </c>
      <c r="CU170" s="232">
        <f t="shared" si="581"/>
        <v>0</v>
      </c>
      <c r="CV170" s="232">
        <f t="shared" si="581"/>
        <v>0</v>
      </c>
      <c r="CW170" s="232">
        <f t="shared" si="581"/>
        <v>0</v>
      </c>
      <c r="CX170" s="232">
        <f t="shared" si="581"/>
        <v>0</v>
      </c>
      <c r="CY170" s="232">
        <f t="shared" si="581"/>
        <v>30.145169171165474</v>
      </c>
      <c r="CZ170" s="232">
        <f t="shared" si="581"/>
        <v>30.145169171165474</v>
      </c>
      <c r="DA170" s="232">
        <f t="shared" si="581"/>
        <v>30.145169171165474</v>
      </c>
      <c r="DD170" s="325">
        <v>0</v>
      </c>
      <c r="DE170" s="151">
        <v>0</v>
      </c>
      <c r="DF170" s="151">
        <v>0</v>
      </c>
      <c r="DG170" s="151">
        <v>0</v>
      </c>
      <c r="DH170" s="151">
        <v>0</v>
      </c>
      <c r="DI170" s="151">
        <v>0</v>
      </c>
      <c r="DJ170" s="151">
        <v>0</v>
      </c>
      <c r="DK170" s="151">
        <v>0</v>
      </c>
      <c r="DL170" s="151">
        <v>0</v>
      </c>
      <c r="DM170" s="151">
        <v>0</v>
      </c>
      <c r="DN170" s="151">
        <v>0</v>
      </c>
      <c r="DO170" s="151">
        <v>0</v>
      </c>
      <c r="DP170" s="151">
        <v>0</v>
      </c>
      <c r="DQ170" s="151">
        <v>0</v>
      </c>
      <c r="DR170" s="151">
        <v>0</v>
      </c>
      <c r="DS170" s="151">
        <v>0</v>
      </c>
      <c r="DT170" s="151">
        <v>0</v>
      </c>
      <c r="DU170" s="151">
        <v>0</v>
      </c>
      <c r="DV170" s="151">
        <v>0</v>
      </c>
      <c r="DW170" s="151">
        <v>0</v>
      </c>
      <c r="DX170" s="151">
        <v>0</v>
      </c>
      <c r="DY170" s="151">
        <v>0</v>
      </c>
      <c r="DZ170" s="151">
        <v>0</v>
      </c>
      <c r="EA170" s="151">
        <v>0</v>
      </c>
      <c r="EB170" s="151">
        <v>0</v>
      </c>
      <c r="EC170" s="151">
        <v>0</v>
      </c>
      <c r="ED170" s="151">
        <v>0</v>
      </c>
      <c r="EE170" s="151">
        <v>0</v>
      </c>
      <c r="EF170" s="151">
        <v>0</v>
      </c>
      <c r="EG170" s="151">
        <v>0</v>
      </c>
      <c r="EH170" s="151">
        <v>0</v>
      </c>
      <c r="EI170" s="151">
        <v>0</v>
      </c>
      <c r="EJ170" s="151">
        <v>0</v>
      </c>
      <c r="EK170" s="151">
        <v>0</v>
      </c>
      <c r="EL170" s="151">
        <v>0</v>
      </c>
      <c r="EM170" s="151">
        <v>0</v>
      </c>
      <c r="EN170" s="326">
        <v>0</v>
      </c>
      <c r="EO170" s="325">
        <f t="shared" si="532"/>
        <v>0</v>
      </c>
      <c r="EP170" s="151">
        <f t="shared" ref="EP170:FU170" si="582">IFERROR(IF(EP$25-$C170&lt;0,0,VLOOKUP((ROUNDDOWN((EP$25-$C170)/365+1,0)),$C$8:$E$16,3,0))*$E166*$D$20,0)</f>
        <v>0</v>
      </c>
      <c r="EQ170" s="151">
        <f t="shared" si="582"/>
        <v>0</v>
      </c>
      <c r="ER170" s="151">
        <f t="shared" si="582"/>
        <v>0</v>
      </c>
      <c r="ES170" s="151">
        <f t="shared" si="582"/>
        <v>0</v>
      </c>
      <c r="ET170" s="151">
        <f t="shared" si="582"/>
        <v>0</v>
      </c>
      <c r="EU170" s="151">
        <f t="shared" si="582"/>
        <v>0</v>
      </c>
      <c r="EV170" s="151">
        <f t="shared" si="582"/>
        <v>0</v>
      </c>
      <c r="EW170" s="151">
        <f t="shared" si="582"/>
        <v>0</v>
      </c>
      <c r="EX170" s="151">
        <f t="shared" si="582"/>
        <v>0</v>
      </c>
      <c r="EY170" s="151">
        <f t="shared" si="582"/>
        <v>0</v>
      </c>
      <c r="EZ170" s="151">
        <f t="shared" si="582"/>
        <v>0</v>
      </c>
      <c r="FA170" s="151">
        <f t="shared" si="582"/>
        <v>0</v>
      </c>
      <c r="FB170" s="151">
        <f t="shared" si="582"/>
        <v>0</v>
      </c>
      <c r="FC170" s="151">
        <f t="shared" si="582"/>
        <v>0</v>
      </c>
      <c r="FD170" s="151">
        <f t="shared" si="582"/>
        <v>0</v>
      </c>
      <c r="FE170" s="151">
        <f t="shared" si="582"/>
        <v>0</v>
      </c>
      <c r="FF170" s="151">
        <f t="shared" si="582"/>
        <v>0</v>
      </c>
      <c r="FG170" s="151">
        <f t="shared" si="582"/>
        <v>0</v>
      </c>
      <c r="FH170" s="151">
        <f t="shared" si="582"/>
        <v>0</v>
      </c>
      <c r="FI170" s="151">
        <f t="shared" si="582"/>
        <v>0</v>
      </c>
      <c r="FJ170" s="151">
        <f t="shared" si="582"/>
        <v>0</v>
      </c>
      <c r="FK170" s="151">
        <f t="shared" si="582"/>
        <v>0</v>
      </c>
      <c r="FL170" s="151">
        <f t="shared" si="582"/>
        <v>0</v>
      </c>
      <c r="FM170" s="210">
        <f t="shared" si="582"/>
        <v>0</v>
      </c>
      <c r="FN170" s="151">
        <f t="shared" si="582"/>
        <v>0</v>
      </c>
      <c r="FO170" s="151">
        <f t="shared" si="582"/>
        <v>0</v>
      </c>
      <c r="FP170" s="151">
        <f t="shared" si="582"/>
        <v>0</v>
      </c>
      <c r="FQ170" s="151">
        <f t="shared" si="582"/>
        <v>0</v>
      </c>
      <c r="FR170" s="151">
        <f t="shared" si="582"/>
        <v>0</v>
      </c>
      <c r="FS170" s="151">
        <f t="shared" si="582"/>
        <v>0</v>
      </c>
      <c r="FT170" s="151">
        <f t="shared" si="582"/>
        <v>0</v>
      </c>
      <c r="FU170" s="151">
        <f t="shared" si="582"/>
        <v>0</v>
      </c>
      <c r="FV170" s="151">
        <f t="shared" ref="FV170:GY170" si="583">IFERROR(IF(FV$25-$C170&lt;0,0,VLOOKUP((ROUNDDOWN((FV$25-$C170)/365+1,0)),$C$8:$E$16,3,0))*$E166*$D$20,0)</f>
        <v>0</v>
      </c>
      <c r="FW170" s="151">
        <f t="shared" si="583"/>
        <v>0</v>
      </c>
      <c r="FX170" s="151">
        <f t="shared" si="583"/>
        <v>0</v>
      </c>
      <c r="FY170" s="151">
        <f t="shared" si="583"/>
        <v>0</v>
      </c>
      <c r="FZ170" s="151">
        <f t="shared" si="583"/>
        <v>0</v>
      </c>
      <c r="GA170" s="151">
        <f t="shared" si="583"/>
        <v>0</v>
      </c>
      <c r="GB170" s="151">
        <f t="shared" si="583"/>
        <v>0</v>
      </c>
      <c r="GC170" s="151">
        <f t="shared" si="583"/>
        <v>0</v>
      </c>
      <c r="GD170" s="151">
        <f t="shared" si="583"/>
        <v>0</v>
      </c>
      <c r="GE170" s="151">
        <f t="shared" si="583"/>
        <v>0</v>
      </c>
      <c r="GF170" s="151">
        <f t="shared" si="583"/>
        <v>0</v>
      </c>
      <c r="GG170" s="151">
        <f t="shared" si="583"/>
        <v>0</v>
      </c>
      <c r="GH170" s="151">
        <f t="shared" si="583"/>
        <v>0</v>
      </c>
      <c r="GI170" s="151">
        <f t="shared" si="583"/>
        <v>0</v>
      </c>
      <c r="GJ170" s="151">
        <f t="shared" si="583"/>
        <v>0</v>
      </c>
      <c r="GK170" s="151">
        <f t="shared" si="583"/>
        <v>0</v>
      </c>
      <c r="GL170" s="307">
        <f t="shared" si="583"/>
        <v>0</v>
      </c>
      <c r="GM170" s="151">
        <f t="shared" si="583"/>
        <v>0</v>
      </c>
      <c r="GN170" s="151">
        <f t="shared" si="583"/>
        <v>0</v>
      </c>
      <c r="GO170" s="151">
        <f t="shared" si="583"/>
        <v>0</v>
      </c>
      <c r="GP170" s="151">
        <f t="shared" si="583"/>
        <v>0</v>
      </c>
      <c r="GQ170" s="151">
        <f t="shared" si="583"/>
        <v>0</v>
      </c>
      <c r="GR170" s="151">
        <f t="shared" si="583"/>
        <v>0</v>
      </c>
      <c r="GS170" s="151">
        <f t="shared" si="583"/>
        <v>0</v>
      </c>
      <c r="GT170" s="151">
        <f t="shared" si="583"/>
        <v>0</v>
      </c>
      <c r="GU170" s="151">
        <f t="shared" si="583"/>
        <v>0</v>
      </c>
      <c r="GV170" s="151">
        <f t="shared" si="583"/>
        <v>0</v>
      </c>
      <c r="GW170" s="151">
        <f t="shared" si="583"/>
        <v>1149.2617500000001</v>
      </c>
      <c r="GX170" s="151">
        <f t="shared" si="583"/>
        <v>1149.2617500000001</v>
      </c>
      <c r="GY170" s="151">
        <f t="shared" si="583"/>
        <v>1149.2617500000001</v>
      </c>
    </row>
    <row r="171" spans="3:207" x14ac:dyDescent="0.25">
      <c r="C171" s="144">
        <v>45292</v>
      </c>
      <c r="D171" s="203">
        <f t="shared" si="342"/>
        <v>45322</v>
      </c>
      <c r="E171" s="213">
        <f>VLOOKUP(C171,'Sale_Actual&amp;forcast'!$B$4:$D$150,3,0)</f>
        <v>1250</v>
      </c>
      <c r="F171" s="208">
        <v>0</v>
      </c>
      <c r="G171" s="208">
        <v>0</v>
      </c>
      <c r="H171" s="208">
        <v>0</v>
      </c>
      <c r="I171" s="208">
        <v>0</v>
      </c>
      <c r="J171" s="208">
        <v>0</v>
      </c>
      <c r="K171" s="208">
        <v>0</v>
      </c>
      <c r="L171" s="208">
        <v>0</v>
      </c>
      <c r="M171" s="208">
        <v>0</v>
      </c>
      <c r="N171" s="208">
        <v>0</v>
      </c>
      <c r="O171" s="208">
        <v>0</v>
      </c>
      <c r="P171" s="208">
        <v>0</v>
      </c>
      <c r="Q171" s="208">
        <v>0</v>
      </c>
      <c r="R171" s="208">
        <v>0</v>
      </c>
      <c r="S171" s="208">
        <v>0</v>
      </c>
      <c r="T171" s="208">
        <v>0</v>
      </c>
      <c r="U171" s="208">
        <v>0</v>
      </c>
      <c r="V171" s="208">
        <v>0</v>
      </c>
      <c r="W171" s="208">
        <v>0</v>
      </c>
      <c r="X171" s="208">
        <v>0</v>
      </c>
      <c r="Y171" s="208">
        <v>0</v>
      </c>
      <c r="Z171" s="208">
        <v>0</v>
      </c>
      <c r="AA171" s="208">
        <v>0</v>
      </c>
      <c r="AB171" s="208">
        <v>0</v>
      </c>
      <c r="AC171" s="208">
        <v>0</v>
      </c>
      <c r="AD171" s="208">
        <v>0</v>
      </c>
      <c r="AE171" s="208">
        <v>0</v>
      </c>
      <c r="AF171" s="208">
        <v>0</v>
      </c>
      <c r="AG171" s="208">
        <v>0</v>
      </c>
      <c r="AH171" s="208">
        <v>0</v>
      </c>
      <c r="AI171" s="208">
        <v>0</v>
      </c>
      <c r="AJ171" s="208">
        <v>0</v>
      </c>
      <c r="AK171" s="208">
        <v>0</v>
      </c>
      <c r="AL171" s="208">
        <v>0</v>
      </c>
      <c r="AM171" s="208">
        <v>0</v>
      </c>
      <c r="AN171" s="208">
        <v>0</v>
      </c>
      <c r="AO171" s="214">
        <v>0</v>
      </c>
      <c r="AP171" s="208">
        <v>0</v>
      </c>
      <c r="AQ171" s="232">
        <f t="shared" si="529"/>
        <v>0</v>
      </c>
      <c r="AR171" s="232">
        <f t="shared" ref="AR171:BW171" si="584">IFERROR(IF(AR$25-$C171&lt;0,0,VLOOKUP((ROUNDDOWN((AR$25-$C171)/365+1,0)),$C$8:$E$16,3,0))*$E167*$D$3,0)</f>
        <v>0</v>
      </c>
      <c r="AS171" s="232">
        <f t="shared" si="584"/>
        <v>0</v>
      </c>
      <c r="AT171" s="232">
        <f t="shared" si="584"/>
        <v>0</v>
      </c>
      <c r="AU171" s="232">
        <f t="shared" si="584"/>
        <v>0</v>
      </c>
      <c r="AV171" s="232">
        <f t="shared" si="584"/>
        <v>0</v>
      </c>
      <c r="AW171" s="232">
        <f t="shared" si="584"/>
        <v>0</v>
      </c>
      <c r="AX171" s="232">
        <f t="shared" si="584"/>
        <v>0</v>
      </c>
      <c r="AY171" s="232">
        <f t="shared" si="584"/>
        <v>0</v>
      </c>
      <c r="AZ171" s="232">
        <f t="shared" si="584"/>
        <v>0</v>
      </c>
      <c r="BA171" s="232">
        <f t="shared" si="584"/>
        <v>0</v>
      </c>
      <c r="BB171" s="232">
        <f t="shared" si="584"/>
        <v>0</v>
      </c>
      <c r="BC171" s="232">
        <f t="shared" si="584"/>
        <v>0</v>
      </c>
      <c r="BD171" s="232">
        <f t="shared" si="584"/>
        <v>0</v>
      </c>
      <c r="BE171" s="232">
        <f t="shared" si="584"/>
        <v>0</v>
      </c>
      <c r="BF171" s="232">
        <f t="shared" si="584"/>
        <v>0</v>
      </c>
      <c r="BG171" s="232">
        <f t="shared" si="584"/>
        <v>0</v>
      </c>
      <c r="BH171" s="232">
        <f t="shared" si="584"/>
        <v>0</v>
      </c>
      <c r="BI171" s="232">
        <f t="shared" si="584"/>
        <v>0</v>
      </c>
      <c r="BJ171" s="232">
        <f t="shared" si="584"/>
        <v>0</v>
      </c>
      <c r="BK171" s="232">
        <f t="shared" si="584"/>
        <v>0</v>
      </c>
      <c r="BL171" s="232">
        <f t="shared" si="584"/>
        <v>0</v>
      </c>
      <c r="BM171" s="232">
        <f t="shared" si="584"/>
        <v>0</v>
      </c>
      <c r="BN171" s="232">
        <f t="shared" si="584"/>
        <v>0</v>
      </c>
      <c r="BO171" s="269">
        <f t="shared" si="576"/>
        <v>0</v>
      </c>
      <c r="BP171" s="232">
        <f t="shared" si="584"/>
        <v>0</v>
      </c>
      <c r="BQ171" s="232">
        <f t="shared" si="584"/>
        <v>0</v>
      </c>
      <c r="BR171" s="232">
        <f t="shared" si="584"/>
        <v>0</v>
      </c>
      <c r="BS171" s="232">
        <f t="shared" si="584"/>
        <v>0</v>
      </c>
      <c r="BT171" s="232">
        <f t="shared" si="584"/>
        <v>0</v>
      </c>
      <c r="BU171" s="232">
        <f t="shared" si="584"/>
        <v>0</v>
      </c>
      <c r="BV171" s="232">
        <f t="shared" si="584"/>
        <v>0</v>
      </c>
      <c r="BW171" s="232">
        <f t="shared" si="584"/>
        <v>0</v>
      </c>
      <c r="BX171" s="232">
        <f t="shared" ref="BX171:DA171" si="585">IFERROR(IF(BX$25-$C171&lt;0,0,VLOOKUP((ROUNDDOWN((BX$25-$C171)/365+1,0)),$C$8:$E$16,3,0))*$E167*$D$3,0)</f>
        <v>0</v>
      </c>
      <c r="BY171" s="232">
        <f t="shared" si="585"/>
        <v>0</v>
      </c>
      <c r="BZ171" s="232">
        <f t="shared" si="585"/>
        <v>0</v>
      </c>
      <c r="CA171" s="232">
        <f t="shared" si="585"/>
        <v>0</v>
      </c>
      <c r="CB171" s="232">
        <f t="shared" si="585"/>
        <v>0</v>
      </c>
      <c r="CC171" s="232">
        <f t="shared" si="585"/>
        <v>0</v>
      </c>
      <c r="CD171" s="232">
        <f t="shared" si="585"/>
        <v>0</v>
      </c>
      <c r="CE171" s="232">
        <f t="shared" si="585"/>
        <v>0</v>
      </c>
      <c r="CF171" s="232">
        <f t="shared" si="585"/>
        <v>0</v>
      </c>
      <c r="CG171" s="232">
        <f t="shared" si="585"/>
        <v>0</v>
      </c>
      <c r="CH171" s="232">
        <f t="shared" si="585"/>
        <v>0</v>
      </c>
      <c r="CI171" s="232">
        <f t="shared" si="585"/>
        <v>0</v>
      </c>
      <c r="CJ171" s="232">
        <f t="shared" si="585"/>
        <v>0</v>
      </c>
      <c r="CK171" s="232">
        <f t="shared" si="585"/>
        <v>0</v>
      </c>
      <c r="CL171" s="232">
        <f t="shared" si="585"/>
        <v>0</v>
      </c>
      <c r="CM171" s="232">
        <f t="shared" si="585"/>
        <v>0</v>
      </c>
      <c r="CN171" s="232">
        <f t="shared" si="585"/>
        <v>0</v>
      </c>
      <c r="CO171" s="232">
        <f t="shared" si="585"/>
        <v>0</v>
      </c>
      <c r="CP171" s="232">
        <f t="shared" si="585"/>
        <v>0</v>
      </c>
      <c r="CQ171" s="232">
        <f t="shared" si="585"/>
        <v>0</v>
      </c>
      <c r="CR171" s="232">
        <f t="shared" si="585"/>
        <v>0</v>
      </c>
      <c r="CS171" s="232">
        <f t="shared" si="585"/>
        <v>0</v>
      </c>
      <c r="CT171" s="232">
        <f t="shared" si="585"/>
        <v>0</v>
      </c>
      <c r="CU171" s="232">
        <f t="shared" si="585"/>
        <v>0</v>
      </c>
      <c r="CV171" s="232">
        <f t="shared" si="585"/>
        <v>0</v>
      </c>
      <c r="CW171" s="232">
        <f t="shared" si="585"/>
        <v>0</v>
      </c>
      <c r="CX171" s="232">
        <f t="shared" si="585"/>
        <v>0</v>
      </c>
      <c r="CY171" s="232">
        <f t="shared" si="585"/>
        <v>0</v>
      </c>
      <c r="CZ171" s="232">
        <f t="shared" si="585"/>
        <v>30.145169171165474</v>
      </c>
      <c r="DA171" s="232">
        <f t="shared" si="585"/>
        <v>30.145169171165474</v>
      </c>
      <c r="DD171" s="325">
        <v>0</v>
      </c>
      <c r="DE171" s="151">
        <v>0</v>
      </c>
      <c r="DF171" s="151">
        <v>0</v>
      </c>
      <c r="DG171" s="151">
        <v>0</v>
      </c>
      <c r="DH171" s="151">
        <v>0</v>
      </c>
      <c r="DI171" s="151">
        <v>0</v>
      </c>
      <c r="DJ171" s="151">
        <v>0</v>
      </c>
      <c r="DK171" s="151">
        <v>0</v>
      </c>
      <c r="DL171" s="151">
        <v>0</v>
      </c>
      <c r="DM171" s="151">
        <v>0</v>
      </c>
      <c r="DN171" s="151">
        <v>0</v>
      </c>
      <c r="DO171" s="151">
        <v>0</v>
      </c>
      <c r="DP171" s="151">
        <v>0</v>
      </c>
      <c r="DQ171" s="151">
        <v>0</v>
      </c>
      <c r="DR171" s="151">
        <v>0</v>
      </c>
      <c r="DS171" s="151">
        <v>0</v>
      </c>
      <c r="DT171" s="151">
        <v>0</v>
      </c>
      <c r="DU171" s="151">
        <v>0</v>
      </c>
      <c r="DV171" s="151">
        <v>0</v>
      </c>
      <c r="DW171" s="151">
        <v>0</v>
      </c>
      <c r="DX171" s="151">
        <v>0</v>
      </c>
      <c r="DY171" s="151">
        <v>0</v>
      </c>
      <c r="DZ171" s="151">
        <v>0</v>
      </c>
      <c r="EA171" s="151">
        <v>0</v>
      </c>
      <c r="EB171" s="151">
        <v>0</v>
      </c>
      <c r="EC171" s="151">
        <v>0</v>
      </c>
      <c r="ED171" s="151">
        <v>0</v>
      </c>
      <c r="EE171" s="151">
        <v>0</v>
      </c>
      <c r="EF171" s="151">
        <v>0</v>
      </c>
      <c r="EG171" s="151">
        <v>0</v>
      </c>
      <c r="EH171" s="151">
        <v>0</v>
      </c>
      <c r="EI171" s="151">
        <v>0</v>
      </c>
      <c r="EJ171" s="151">
        <v>0</v>
      </c>
      <c r="EK171" s="151">
        <v>0</v>
      </c>
      <c r="EL171" s="151">
        <v>0</v>
      </c>
      <c r="EM171" s="151">
        <v>0</v>
      </c>
      <c r="EN171" s="326">
        <v>0</v>
      </c>
      <c r="EO171" s="325">
        <f t="shared" si="532"/>
        <v>0</v>
      </c>
      <c r="EP171" s="151">
        <f t="shared" ref="EP171:FU171" si="586">IFERROR(IF(EP$25-$C171&lt;0,0,VLOOKUP((ROUNDDOWN((EP$25-$C171)/365+1,0)),$C$8:$E$16,3,0))*$E167*$D$20,0)</f>
        <v>0</v>
      </c>
      <c r="EQ171" s="151">
        <f t="shared" si="586"/>
        <v>0</v>
      </c>
      <c r="ER171" s="151">
        <f t="shared" si="586"/>
        <v>0</v>
      </c>
      <c r="ES171" s="151">
        <f t="shared" si="586"/>
        <v>0</v>
      </c>
      <c r="ET171" s="151">
        <f t="shared" si="586"/>
        <v>0</v>
      </c>
      <c r="EU171" s="151">
        <f t="shared" si="586"/>
        <v>0</v>
      </c>
      <c r="EV171" s="151">
        <f t="shared" si="586"/>
        <v>0</v>
      </c>
      <c r="EW171" s="151">
        <f t="shared" si="586"/>
        <v>0</v>
      </c>
      <c r="EX171" s="151">
        <f t="shared" si="586"/>
        <v>0</v>
      </c>
      <c r="EY171" s="151">
        <f t="shared" si="586"/>
        <v>0</v>
      </c>
      <c r="EZ171" s="151">
        <f t="shared" si="586"/>
        <v>0</v>
      </c>
      <c r="FA171" s="151">
        <f t="shared" si="586"/>
        <v>0</v>
      </c>
      <c r="FB171" s="151">
        <f t="shared" si="586"/>
        <v>0</v>
      </c>
      <c r="FC171" s="151">
        <f t="shared" si="586"/>
        <v>0</v>
      </c>
      <c r="FD171" s="151">
        <f t="shared" si="586"/>
        <v>0</v>
      </c>
      <c r="FE171" s="151">
        <f t="shared" si="586"/>
        <v>0</v>
      </c>
      <c r="FF171" s="151">
        <f t="shared" si="586"/>
        <v>0</v>
      </c>
      <c r="FG171" s="151">
        <f t="shared" si="586"/>
        <v>0</v>
      </c>
      <c r="FH171" s="151">
        <f t="shared" si="586"/>
        <v>0</v>
      </c>
      <c r="FI171" s="151">
        <f t="shared" si="586"/>
        <v>0</v>
      </c>
      <c r="FJ171" s="151">
        <f t="shared" si="586"/>
        <v>0</v>
      </c>
      <c r="FK171" s="151">
        <f t="shared" si="586"/>
        <v>0</v>
      </c>
      <c r="FL171" s="151">
        <f t="shared" si="586"/>
        <v>0</v>
      </c>
      <c r="FM171" s="210">
        <f t="shared" si="586"/>
        <v>0</v>
      </c>
      <c r="FN171" s="151">
        <f t="shared" si="586"/>
        <v>0</v>
      </c>
      <c r="FO171" s="151">
        <f t="shared" si="586"/>
        <v>0</v>
      </c>
      <c r="FP171" s="151">
        <f t="shared" si="586"/>
        <v>0</v>
      </c>
      <c r="FQ171" s="151">
        <f t="shared" si="586"/>
        <v>0</v>
      </c>
      <c r="FR171" s="151">
        <f t="shared" si="586"/>
        <v>0</v>
      </c>
      <c r="FS171" s="151">
        <f t="shared" si="586"/>
        <v>0</v>
      </c>
      <c r="FT171" s="151">
        <f t="shared" si="586"/>
        <v>0</v>
      </c>
      <c r="FU171" s="151">
        <f t="shared" si="586"/>
        <v>0</v>
      </c>
      <c r="FV171" s="151">
        <f t="shared" ref="FV171:GY171" si="587">IFERROR(IF(FV$25-$C171&lt;0,0,VLOOKUP((ROUNDDOWN((FV$25-$C171)/365+1,0)),$C$8:$E$16,3,0))*$E167*$D$20,0)</f>
        <v>0</v>
      </c>
      <c r="FW171" s="151">
        <f t="shared" si="587"/>
        <v>0</v>
      </c>
      <c r="FX171" s="151">
        <f t="shared" si="587"/>
        <v>0</v>
      </c>
      <c r="FY171" s="151">
        <f t="shared" si="587"/>
        <v>0</v>
      </c>
      <c r="FZ171" s="151">
        <f t="shared" si="587"/>
        <v>0</v>
      </c>
      <c r="GA171" s="151">
        <f t="shared" si="587"/>
        <v>0</v>
      </c>
      <c r="GB171" s="151">
        <f t="shared" si="587"/>
        <v>0</v>
      </c>
      <c r="GC171" s="151">
        <f t="shared" si="587"/>
        <v>0</v>
      </c>
      <c r="GD171" s="151">
        <f t="shared" si="587"/>
        <v>0</v>
      </c>
      <c r="GE171" s="151">
        <f t="shared" si="587"/>
        <v>0</v>
      </c>
      <c r="GF171" s="151">
        <f t="shared" si="587"/>
        <v>0</v>
      </c>
      <c r="GG171" s="151">
        <f t="shared" si="587"/>
        <v>0</v>
      </c>
      <c r="GH171" s="151">
        <f t="shared" si="587"/>
        <v>0</v>
      </c>
      <c r="GI171" s="151">
        <f t="shared" si="587"/>
        <v>0</v>
      </c>
      <c r="GJ171" s="151">
        <f t="shared" si="587"/>
        <v>0</v>
      </c>
      <c r="GK171" s="151">
        <f t="shared" si="587"/>
        <v>0</v>
      </c>
      <c r="GL171" s="307">
        <f t="shared" si="587"/>
        <v>0</v>
      </c>
      <c r="GM171" s="151">
        <f t="shared" si="587"/>
        <v>0</v>
      </c>
      <c r="GN171" s="151">
        <f t="shared" si="587"/>
        <v>0</v>
      </c>
      <c r="GO171" s="151">
        <f t="shared" si="587"/>
        <v>0</v>
      </c>
      <c r="GP171" s="151">
        <f t="shared" si="587"/>
        <v>0</v>
      </c>
      <c r="GQ171" s="151">
        <f t="shared" si="587"/>
        <v>0</v>
      </c>
      <c r="GR171" s="151">
        <f t="shared" si="587"/>
        <v>0</v>
      </c>
      <c r="GS171" s="151">
        <f t="shared" si="587"/>
        <v>0</v>
      </c>
      <c r="GT171" s="151">
        <f t="shared" si="587"/>
        <v>0</v>
      </c>
      <c r="GU171" s="151">
        <f t="shared" si="587"/>
        <v>0</v>
      </c>
      <c r="GV171" s="151">
        <f t="shared" si="587"/>
        <v>0</v>
      </c>
      <c r="GW171" s="151">
        <f t="shared" si="587"/>
        <v>0</v>
      </c>
      <c r="GX171" s="151">
        <f t="shared" si="587"/>
        <v>1149.2617500000001</v>
      </c>
      <c r="GY171" s="151">
        <f t="shared" si="587"/>
        <v>1149.2617500000001</v>
      </c>
    </row>
    <row r="172" spans="3:207" ht="15.75" thickBot="1" x14ac:dyDescent="0.3">
      <c r="C172" s="144">
        <v>45323</v>
      </c>
      <c r="D172" s="203">
        <f t="shared" si="342"/>
        <v>45351</v>
      </c>
      <c r="E172" s="213">
        <f>VLOOKUP(C172,'Sale_Actual&amp;forcast'!$B$4:$D$150,3,0)</f>
        <v>1250</v>
      </c>
      <c r="F172" s="208">
        <v>0</v>
      </c>
      <c r="G172" s="208">
        <v>0</v>
      </c>
      <c r="H172" s="208">
        <v>0</v>
      </c>
      <c r="I172" s="208">
        <v>0</v>
      </c>
      <c r="J172" s="208">
        <v>0</v>
      </c>
      <c r="K172" s="208">
        <v>0</v>
      </c>
      <c r="L172" s="208">
        <v>0</v>
      </c>
      <c r="M172" s="208">
        <v>0</v>
      </c>
      <c r="N172" s="208">
        <v>0</v>
      </c>
      <c r="O172" s="208">
        <v>0</v>
      </c>
      <c r="P172" s="208">
        <v>0</v>
      </c>
      <c r="Q172" s="208">
        <v>0</v>
      </c>
      <c r="R172" s="208">
        <v>0</v>
      </c>
      <c r="S172" s="208">
        <v>0</v>
      </c>
      <c r="T172" s="208">
        <v>0</v>
      </c>
      <c r="U172" s="208">
        <v>0</v>
      </c>
      <c r="V172" s="208">
        <v>0</v>
      </c>
      <c r="W172" s="208">
        <v>0</v>
      </c>
      <c r="X172" s="208">
        <v>0</v>
      </c>
      <c r="Y172" s="208">
        <v>0</v>
      </c>
      <c r="Z172" s="208">
        <v>0</v>
      </c>
      <c r="AA172" s="208">
        <v>0</v>
      </c>
      <c r="AB172" s="208">
        <v>0</v>
      </c>
      <c r="AC172" s="208">
        <v>0</v>
      </c>
      <c r="AD172" s="208">
        <v>0</v>
      </c>
      <c r="AE172" s="208">
        <v>0</v>
      </c>
      <c r="AF172" s="208">
        <v>0</v>
      </c>
      <c r="AG172" s="208">
        <v>0</v>
      </c>
      <c r="AH172" s="208">
        <v>0</v>
      </c>
      <c r="AI172" s="208">
        <v>0</v>
      </c>
      <c r="AJ172" s="208">
        <v>0</v>
      </c>
      <c r="AK172" s="208">
        <v>0</v>
      </c>
      <c r="AL172" s="208">
        <v>0</v>
      </c>
      <c r="AM172" s="208">
        <v>0</v>
      </c>
      <c r="AN172" s="208">
        <v>0</v>
      </c>
      <c r="AO172" s="214">
        <v>0</v>
      </c>
      <c r="AP172" s="208">
        <v>0</v>
      </c>
      <c r="AQ172" s="232">
        <f t="shared" si="529"/>
        <v>0</v>
      </c>
      <c r="AR172" s="232">
        <f t="shared" ref="AR172:BW172" si="588">IFERROR(IF(AR$25-$C172&lt;0,0,VLOOKUP((ROUNDDOWN((AR$25-$C172)/365+1,0)),$C$8:$E$16,3,0))*$E168*$D$3,0)</f>
        <v>0</v>
      </c>
      <c r="AS172" s="232">
        <f t="shared" si="588"/>
        <v>0</v>
      </c>
      <c r="AT172" s="232">
        <f t="shared" si="588"/>
        <v>0</v>
      </c>
      <c r="AU172" s="232">
        <f t="shared" si="588"/>
        <v>0</v>
      </c>
      <c r="AV172" s="232">
        <f t="shared" si="588"/>
        <v>0</v>
      </c>
      <c r="AW172" s="232">
        <f t="shared" si="588"/>
        <v>0</v>
      </c>
      <c r="AX172" s="232">
        <f t="shared" si="588"/>
        <v>0</v>
      </c>
      <c r="AY172" s="232">
        <f t="shared" si="588"/>
        <v>0</v>
      </c>
      <c r="AZ172" s="232">
        <f t="shared" si="588"/>
        <v>0</v>
      </c>
      <c r="BA172" s="232">
        <f t="shared" si="588"/>
        <v>0</v>
      </c>
      <c r="BB172" s="232">
        <f t="shared" si="588"/>
        <v>0</v>
      </c>
      <c r="BC172" s="232">
        <f t="shared" si="588"/>
        <v>0</v>
      </c>
      <c r="BD172" s="232">
        <f t="shared" si="588"/>
        <v>0</v>
      </c>
      <c r="BE172" s="232">
        <f t="shared" si="588"/>
        <v>0</v>
      </c>
      <c r="BF172" s="232">
        <f t="shared" si="588"/>
        <v>0</v>
      </c>
      <c r="BG172" s="232">
        <f t="shared" si="588"/>
        <v>0</v>
      </c>
      <c r="BH172" s="232">
        <f t="shared" si="588"/>
        <v>0</v>
      </c>
      <c r="BI172" s="232">
        <f t="shared" si="588"/>
        <v>0</v>
      </c>
      <c r="BJ172" s="232">
        <f t="shared" si="588"/>
        <v>0</v>
      </c>
      <c r="BK172" s="232">
        <f t="shared" si="588"/>
        <v>0</v>
      </c>
      <c r="BL172" s="232">
        <f t="shared" si="588"/>
        <v>0</v>
      </c>
      <c r="BM172" s="232">
        <f t="shared" si="588"/>
        <v>0</v>
      </c>
      <c r="BN172" s="232">
        <f t="shared" si="588"/>
        <v>0</v>
      </c>
      <c r="BO172" s="269">
        <f t="shared" si="576"/>
        <v>0</v>
      </c>
      <c r="BP172" s="232">
        <f t="shared" si="588"/>
        <v>0</v>
      </c>
      <c r="BQ172" s="232">
        <f t="shared" si="588"/>
        <v>0</v>
      </c>
      <c r="BR172" s="232">
        <f t="shared" si="588"/>
        <v>0</v>
      </c>
      <c r="BS172" s="232">
        <f t="shared" si="588"/>
        <v>0</v>
      </c>
      <c r="BT172" s="232">
        <f t="shared" si="588"/>
        <v>0</v>
      </c>
      <c r="BU172" s="232">
        <f t="shared" si="588"/>
        <v>0</v>
      </c>
      <c r="BV172" s="232">
        <f t="shared" si="588"/>
        <v>0</v>
      </c>
      <c r="BW172" s="232">
        <f t="shared" si="588"/>
        <v>0</v>
      </c>
      <c r="BX172" s="232">
        <f t="shared" ref="BX172:DA172" si="589">IFERROR(IF(BX$25-$C172&lt;0,0,VLOOKUP((ROUNDDOWN((BX$25-$C172)/365+1,0)),$C$8:$E$16,3,0))*$E168*$D$3,0)</f>
        <v>0</v>
      </c>
      <c r="BY172" s="232">
        <f t="shared" si="589"/>
        <v>0</v>
      </c>
      <c r="BZ172" s="232">
        <f t="shared" si="589"/>
        <v>0</v>
      </c>
      <c r="CA172" s="232">
        <f t="shared" si="589"/>
        <v>0</v>
      </c>
      <c r="CB172" s="232">
        <f t="shared" si="589"/>
        <v>0</v>
      </c>
      <c r="CC172" s="232">
        <f t="shared" si="589"/>
        <v>0</v>
      </c>
      <c r="CD172" s="232">
        <f t="shared" si="589"/>
        <v>0</v>
      </c>
      <c r="CE172" s="232">
        <f t="shared" si="589"/>
        <v>0</v>
      </c>
      <c r="CF172" s="232">
        <f t="shared" si="589"/>
        <v>0</v>
      </c>
      <c r="CG172" s="232">
        <f t="shared" si="589"/>
        <v>0</v>
      </c>
      <c r="CH172" s="232">
        <f t="shared" si="589"/>
        <v>0</v>
      </c>
      <c r="CI172" s="232">
        <f t="shared" si="589"/>
        <v>0</v>
      </c>
      <c r="CJ172" s="232">
        <f t="shared" si="589"/>
        <v>0</v>
      </c>
      <c r="CK172" s="232">
        <f t="shared" si="589"/>
        <v>0</v>
      </c>
      <c r="CL172" s="232">
        <f t="shared" si="589"/>
        <v>0</v>
      </c>
      <c r="CM172" s="232">
        <f t="shared" si="589"/>
        <v>0</v>
      </c>
      <c r="CN172" s="232">
        <f t="shared" si="589"/>
        <v>0</v>
      </c>
      <c r="CO172" s="232">
        <f t="shared" si="589"/>
        <v>0</v>
      </c>
      <c r="CP172" s="232">
        <f t="shared" si="589"/>
        <v>0</v>
      </c>
      <c r="CQ172" s="232">
        <f t="shared" si="589"/>
        <v>0</v>
      </c>
      <c r="CR172" s="232">
        <f t="shared" si="589"/>
        <v>0</v>
      </c>
      <c r="CS172" s="232">
        <f t="shared" si="589"/>
        <v>0</v>
      </c>
      <c r="CT172" s="232">
        <f t="shared" si="589"/>
        <v>0</v>
      </c>
      <c r="CU172" s="232">
        <f t="shared" si="589"/>
        <v>0</v>
      </c>
      <c r="CV172" s="232">
        <f t="shared" si="589"/>
        <v>0</v>
      </c>
      <c r="CW172" s="232">
        <f t="shared" si="589"/>
        <v>0</v>
      </c>
      <c r="CX172" s="232">
        <f t="shared" si="589"/>
        <v>0</v>
      </c>
      <c r="CY172" s="232">
        <f t="shared" si="589"/>
        <v>0</v>
      </c>
      <c r="CZ172" s="232">
        <f t="shared" si="589"/>
        <v>0</v>
      </c>
      <c r="DA172" s="232">
        <f t="shared" si="589"/>
        <v>30.145169171165474</v>
      </c>
      <c r="DD172" s="330">
        <v>0</v>
      </c>
      <c r="DE172" s="331">
        <v>0</v>
      </c>
      <c r="DF172" s="331">
        <v>0</v>
      </c>
      <c r="DG172" s="331">
        <v>0</v>
      </c>
      <c r="DH172" s="331">
        <v>0</v>
      </c>
      <c r="DI172" s="331">
        <v>0</v>
      </c>
      <c r="DJ172" s="331">
        <v>0</v>
      </c>
      <c r="DK172" s="331">
        <v>0</v>
      </c>
      <c r="DL172" s="331">
        <v>0</v>
      </c>
      <c r="DM172" s="331">
        <v>0</v>
      </c>
      <c r="DN172" s="331">
        <v>0</v>
      </c>
      <c r="DO172" s="331">
        <v>0</v>
      </c>
      <c r="DP172" s="331">
        <v>0</v>
      </c>
      <c r="DQ172" s="331">
        <v>0</v>
      </c>
      <c r="DR172" s="331">
        <v>0</v>
      </c>
      <c r="DS172" s="331">
        <v>0</v>
      </c>
      <c r="DT172" s="331">
        <v>0</v>
      </c>
      <c r="DU172" s="331">
        <v>0</v>
      </c>
      <c r="DV172" s="331">
        <v>0</v>
      </c>
      <c r="DW172" s="331">
        <v>0</v>
      </c>
      <c r="DX172" s="331">
        <v>0</v>
      </c>
      <c r="DY172" s="331">
        <v>0</v>
      </c>
      <c r="DZ172" s="331">
        <v>0</v>
      </c>
      <c r="EA172" s="331">
        <v>0</v>
      </c>
      <c r="EB172" s="331">
        <v>0</v>
      </c>
      <c r="EC172" s="331">
        <v>0</v>
      </c>
      <c r="ED172" s="331">
        <v>0</v>
      </c>
      <c r="EE172" s="331">
        <v>0</v>
      </c>
      <c r="EF172" s="331">
        <v>0</v>
      </c>
      <c r="EG172" s="331">
        <v>0</v>
      </c>
      <c r="EH172" s="331">
        <v>0</v>
      </c>
      <c r="EI172" s="331">
        <v>0</v>
      </c>
      <c r="EJ172" s="331">
        <v>0</v>
      </c>
      <c r="EK172" s="331">
        <v>0</v>
      </c>
      <c r="EL172" s="331">
        <v>0</v>
      </c>
      <c r="EM172" s="331">
        <v>0</v>
      </c>
      <c r="EN172" s="332">
        <v>0</v>
      </c>
      <c r="EO172" s="325">
        <f t="shared" si="532"/>
        <v>0</v>
      </c>
      <c r="EP172" s="151">
        <f t="shared" ref="EP172:FU172" si="590">IFERROR(IF(EP$25-$C172&lt;0,0,VLOOKUP((ROUNDDOWN((EP$25-$C172)/365+1,0)),$C$8:$E$16,3,0))*$E168*$D$20,0)</f>
        <v>0</v>
      </c>
      <c r="EQ172" s="151">
        <f t="shared" si="590"/>
        <v>0</v>
      </c>
      <c r="ER172" s="151">
        <f t="shared" si="590"/>
        <v>0</v>
      </c>
      <c r="ES172" s="151">
        <f t="shared" si="590"/>
        <v>0</v>
      </c>
      <c r="ET172" s="151">
        <f t="shared" si="590"/>
        <v>0</v>
      </c>
      <c r="EU172" s="151">
        <f t="shared" si="590"/>
        <v>0</v>
      </c>
      <c r="EV172" s="151">
        <f t="shared" si="590"/>
        <v>0</v>
      </c>
      <c r="EW172" s="151">
        <f t="shared" si="590"/>
        <v>0</v>
      </c>
      <c r="EX172" s="151">
        <f t="shared" si="590"/>
        <v>0</v>
      </c>
      <c r="EY172" s="151">
        <f t="shared" si="590"/>
        <v>0</v>
      </c>
      <c r="EZ172" s="151">
        <f t="shared" si="590"/>
        <v>0</v>
      </c>
      <c r="FA172" s="151">
        <f t="shared" si="590"/>
        <v>0</v>
      </c>
      <c r="FB172" s="151">
        <f t="shared" si="590"/>
        <v>0</v>
      </c>
      <c r="FC172" s="151">
        <f t="shared" si="590"/>
        <v>0</v>
      </c>
      <c r="FD172" s="151">
        <f t="shared" si="590"/>
        <v>0</v>
      </c>
      <c r="FE172" s="151">
        <f t="shared" si="590"/>
        <v>0</v>
      </c>
      <c r="FF172" s="151">
        <f t="shared" si="590"/>
        <v>0</v>
      </c>
      <c r="FG172" s="151">
        <f t="shared" si="590"/>
        <v>0</v>
      </c>
      <c r="FH172" s="151">
        <f t="shared" si="590"/>
        <v>0</v>
      </c>
      <c r="FI172" s="151">
        <f t="shared" si="590"/>
        <v>0</v>
      </c>
      <c r="FJ172" s="151">
        <f t="shared" si="590"/>
        <v>0</v>
      </c>
      <c r="FK172" s="151">
        <f t="shared" si="590"/>
        <v>0</v>
      </c>
      <c r="FL172" s="151">
        <f t="shared" si="590"/>
        <v>0</v>
      </c>
      <c r="FM172" s="210">
        <f t="shared" si="590"/>
        <v>0</v>
      </c>
      <c r="FN172" s="151">
        <f t="shared" si="590"/>
        <v>0</v>
      </c>
      <c r="FO172" s="151">
        <f t="shared" si="590"/>
        <v>0</v>
      </c>
      <c r="FP172" s="151">
        <f t="shared" si="590"/>
        <v>0</v>
      </c>
      <c r="FQ172" s="151">
        <f t="shared" si="590"/>
        <v>0</v>
      </c>
      <c r="FR172" s="151">
        <f t="shared" si="590"/>
        <v>0</v>
      </c>
      <c r="FS172" s="151">
        <f t="shared" si="590"/>
        <v>0</v>
      </c>
      <c r="FT172" s="151">
        <f t="shared" si="590"/>
        <v>0</v>
      </c>
      <c r="FU172" s="151">
        <f t="shared" si="590"/>
        <v>0</v>
      </c>
      <c r="FV172" s="151">
        <f t="shared" ref="FV172:GY172" si="591">IFERROR(IF(FV$25-$C172&lt;0,0,VLOOKUP((ROUNDDOWN((FV$25-$C172)/365+1,0)),$C$8:$E$16,3,0))*$E168*$D$20,0)</f>
        <v>0</v>
      </c>
      <c r="FW172" s="151">
        <f t="shared" si="591"/>
        <v>0</v>
      </c>
      <c r="FX172" s="151">
        <f t="shared" si="591"/>
        <v>0</v>
      </c>
      <c r="FY172" s="151">
        <f t="shared" si="591"/>
        <v>0</v>
      </c>
      <c r="FZ172" s="151">
        <f t="shared" si="591"/>
        <v>0</v>
      </c>
      <c r="GA172" s="151">
        <f t="shared" si="591"/>
        <v>0</v>
      </c>
      <c r="GB172" s="151">
        <f t="shared" si="591"/>
        <v>0</v>
      </c>
      <c r="GC172" s="151">
        <f t="shared" si="591"/>
        <v>0</v>
      </c>
      <c r="GD172" s="151">
        <f t="shared" si="591"/>
        <v>0</v>
      </c>
      <c r="GE172" s="151">
        <f t="shared" si="591"/>
        <v>0</v>
      </c>
      <c r="GF172" s="151">
        <f t="shared" si="591"/>
        <v>0</v>
      </c>
      <c r="GG172" s="151">
        <f t="shared" si="591"/>
        <v>0</v>
      </c>
      <c r="GH172" s="151">
        <f t="shared" si="591"/>
        <v>0</v>
      </c>
      <c r="GI172" s="151">
        <f t="shared" si="591"/>
        <v>0</v>
      </c>
      <c r="GJ172" s="151">
        <f t="shared" si="591"/>
        <v>0</v>
      </c>
      <c r="GK172" s="151">
        <f t="shared" si="591"/>
        <v>0</v>
      </c>
      <c r="GL172" s="307">
        <f t="shared" si="591"/>
        <v>0</v>
      </c>
      <c r="GM172" s="151">
        <f t="shared" si="591"/>
        <v>0</v>
      </c>
      <c r="GN172" s="151">
        <f t="shared" si="591"/>
        <v>0</v>
      </c>
      <c r="GO172" s="151">
        <f t="shared" si="591"/>
        <v>0</v>
      </c>
      <c r="GP172" s="151">
        <f t="shared" si="591"/>
        <v>0</v>
      </c>
      <c r="GQ172" s="151">
        <f t="shared" si="591"/>
        <v>0</v>
      </c>
      <c r="GR172" s="151">
        <f t="shared" si="591"/>
        <v>0</v>
      </c>
      <c r="GS172" s="151">
        <f t="shared" si="591"/>
        <v>0</v>
      </c>
      <c r="GT172" s="151">
        <f t="shared" si="591"/>
        <v>0</v>
      </c>
      <c r="GU172" s="151">
        <f t="shared" si="591"/>
        <v>0</v>
      </c>
      <c r="GV172" s="151">
        <f t="shared" si="591"/>
        <v>0</v>
      </c>
      <c r="GW172" s="151">
        <f t="shared" si="591"/>
        <v>0</v>
      </c>
      <c r="GX172" s="151">
        <f t="shared" si="591"/>
        <v>0</v>
      </c>
      <c r="GY172" s="151">
        <f t="shared" si="591"/>
        <v>1149.2617500000001</v>
      </c>
    </row>
    <row r="173" spans="3:207" x14ac:dyDescent="0.25">
      <c r="C173" s="144">
        <v>45352</v>
      </c>
      <c r="D173" s="108"/>
      <c r="E173" s="213"/>
      <c r="F173" s="208"/>
      <c r="AP173" s="208"/>
      <c r="AQ173" s="232"/>
      <c r="AR173" s="232"/>
      <c r="AS173" s="228"/>
      <c r="AT173" s="228"/>
      <c r="AU173" s="228"/>
      <c r="AV173" s="228"/>
      <c r="AW173" s="228"/>
      <c r="AX173" s="228"/>
      <c r="AY173" s="228"/>
      <c r="AZ173" s="228"/>
      <c r="BA173" s="228"/>
      <c r="BB173" s="228"/>
      <c r="BC173" s="228"/>
      <c r="BD173" s="228"/>
      <c r="BE173" s="228"/>
      <c r="BF173" s="228"/>
      <c r="BG173" s="228"/>
      <c r="BH173" s="228"/>
      <c r="BI173" s="228"/>
      <c r="BJ173" s="228"/>
      <c r="BK173" s="228"/>
      <c r="BL173" s="228"/>
      <c r="BM173" s="228"/>
      <c r="BN173" s="228"/>
      <c r="BO173" s="228"/>
      <c r="BP173" s="228"/>
      <c r="BQ173" s="228"/>
      <c r="BR173" s="228"/>
      <c r="BS173" s="228"/>
      <c r="BT173" s="228"/>
      <c r="BU173" s="228"/>
      <c r="BV173" s="228"/>
      <c r="BW173" s="228"/>
      <c r="BX173" s="228"/>
      <c r="BY173" s="228"/>
      <c r="BZ173" s="228"/>
      <c r="CA173" s="228"/>
      <c r="CB173" s="228"/>
      <c r="CC173" s="228"/>
      <c r="CD173" s="228"/>
      <c r="CE173" s="228"/>
      <c r="CF173" s="228"/>
      <c r="CG173" s="228"/>
      <c r="CH173" s="228"/>
      <c r="CI173" s="228"/>
      <c r="CJ173" s="228"/>
      <c r="CK173" s="228"/>
      <c r="CL173" s="228"/>
      <c r="CM173" s="228"/>
      <c r="CN173" s="228"/>
      <c r="CO173" s="228"/>
      <c r="CP173" s="228"/>
      <c r="CQ173" s="228"/>
      <c r="CR173" s="228"/>
      <c r="CS173" s="228"/>
      <c r="CT173" s="228"/>
      <c r="CU173" s="228"/>
      <c r="CV173" s="228"/>
      <c r="CW173" s="228"/>
      <c r="CX173" s="228"/>
      <c r="CY173" s="228"/>
      <c r="CZ173" s="228"/>
      <c r="DD173" s="318"/>
      <c r="DE173" s="316"/>
      <c r="DF173" s="316"/>
      <c r="DG173" s="316"/>
      <c r="DH173" s="316"/>
      <c r="DI173" s="316"/>
      <c r="DJ173" s="316"/>
      <c r="DK173" s="316"/>
      <c r="DL173" s="316"/>
      <c r="DM173" s="316"/>
      <c r="DN173" s="316"/>
      <c r="DO173" s="316"/>
      <c r="DP173" s="316"/>
      <c r="DQ173" s="316"/>
      <c r="DR173" s="316"/>
      <c r="DS173" s="316"/>
      <c r="DT173" s="316"/>
      <c r="DU173" s="316"/>
      <c r="DV173" s="316"/>
      <c r="DW173" s="316"/>
      <c r="DX173" s="316"/>
      <c r="DY173" s="316"/>
      <c r="DZ173" s="316"/>
      <c r="EA173" s="316"/>
      <c r="EB173" s="316"/>
      <c r="EC173" s="316"/>
      <c r="ED173" s="316"/>
      <c r="EE173" s="316"/>
      <c r="EF173" s="316"/>
      <c r="EG173" s="316"/>
      <c r="EH173" s="316"/>
      <c r="EI173" s="316"/>
      <c r="EJ173" s="316"/>
      <c r="EK173" s="316"/>
      <c r="EL173" s="316"/>
      <c r="EM173" s="316"/>
      <c r="EN173" s="317"/>
      <c r="EO173" s="318"/>
      <c r="EP173" s="316"/>
      <c r="EQ173" s="316"/>
      <c r="ER173" s="316"/>
      <c r="ES173" s="316"/>
      <c r="ET173" s="316"/>
      <c r="EU173" s="316"/>
      <c r="EV173" s="316"/>
      <c r="EW173" s="316"/>
      <c r="EX173" s="316"/>
      <c r="EY173" s="316"/>
      <c r="EZ173" s="316"/>
      <c r="FA173" s="316"/>
      <c r="FB173" s="316"/>
      <c r="FC173" s="316"/>
      <c r="FD173" s="316"/>
      <c r="FE173" s="316"/>
      <c r="FF173" s="316"/>
      <c r="FG173" s="316"/>
      <c r="FH173" s="316"/>
      <c r="FI173" s="316"/>
      <c r="FJ173" s="316"/>
      <c r="FK173" s="316"/>
      <c r="FL173" s="316"/>
      <c r="FM173" s="316"/>
      <c r="FN173" s="360"/>
      <c r="FO173" s="316"/>
      <c r="FP173" s="316"/>
      <c r="FQ173" s="316"/>
      <c r="FR173" s="316"/>
      <c r="FS173" s="316"/>
      <c r="FT173" s="316"/>
      <c r="FU173" s="316"/>
      <c r="FV173" s="316"/>
      <c r="FW173" s="316"/>
      <c r="FX173" s="316"/>
      <c r="FY173" s="316"/>
      <c r="FZ173" s="316"/>
      <c r="GA173" s="316"/>
      <c r="GB173" s="316"/>
      <c r="GC173" s="316"/>
      <c r="GD173" s="316"/>
      <c r="GE173" s="316"/>
      <c r="GF173" s="316"/>
      <c r="GG173" s="316"/>
      <c r="GH173" s="316"/>
      <c r="GI173" s="316"/>
      <c r="GJ173" s="316"/>
      <c r="GK173" s="361"/>
    </row>
    <row r="174" spans="3:207" x14ac:dyDescent="0.25">
      <c r="C174" s="202"/>
      <c r="AP174" s="227"/>
      <c r="AQ174" s="228"/>
      <c r="AR174" s="228"/>
      <c r="AS174" s="228"/>
      <c r="AT174" s="228"/>
      <c r="AU174" s="228"/>
      <c r="AV174" s="228"/>
      <c r="AW174" s="228"/>
      <c r="AX174" s="228"/>
      <c r="AY174" s="228"/>
      <c r="AZ174" s="228"/>
      <c r="BA174" s="228"/>
      <c r="BB174" s="228"/>
      <c r="BC174" s="228"/>
      <c r="BD174" s="228"/>
      <c r="BE174" s="228"/>
      <c r="BF174" s="228"/>
      <c r="BG174" s="228"/>
      <c r="BH174" s="228"/>
      <c r="BI174" s="228"/>
      <c r="BJ174" s="228"/>
      <c r="BK174" s="228"/>
      <c r="BL174" s="228"/>
      <c r="BM174" s="228"/>
      <c r="BN174" s="228"/>
      <c r="BO174" s="228"/>
      <c r="BP174" s="228"/>
      <c r="BQ174" s="228"/>
      <c r="BR174" s="228"/>
      <c r="BS174" s="228"/>
      <c r="BT174" s="228"/>
      <c r="BU174" s="228"/>
      <c r="BV174" s="228"/>
      <c r="BW174" s="228"/>
      <c r="BX174" s="228"/>
      <c r="BY174" s="228"/>
      <c r="BZ174" s="228"/>
      <c r="CA174" s="228"/>
      <c r="CB174" s="228"/>
      <c r="CC174" s="228"/>
      <c r="CD174" s="228"/>
      <c r="CE174" s="228"/>
      <c r="CF174" s="228"/>
      <c r="CG174" s="228"/>
      <c r="CH174" s="228"/>
      <c r="CI174" s="228"/>
      <c r="CJ174" s="228"/>
      <c r="CK174" s="228"/>
      <c r="CL174" s="228"/>
      <c r="CM174" s="228"/>
      <c r="CN174" s="228"/>
      <c r="CO174" s="228"/>
      <c r="CP174" s="228"/>
      <c r="CQ174" s="228"/>
      <c r="CR174" s="228"/>
      <c r="CS174" s="228"/>
      <c r="CT174" s="228"/>
      <c r="CU174" s="228"/>
      <c r="CV174" s="228"/>
      <c r="CW174" s="228"/>
      <c r="CX174" s="228"/>
      <c r="CY174" s="228"/>
      <c r="CZ174" s="228"/>
      <c r="DD174" s="318"/>
      <c r="DE174" s="316"/>
      <c r="DF174" s="316"/>
      <c r="DG174" s="316"/>
      <c r="DH174" s="316"/>
      <c r="DI174" s="316"/>
      <c r="DJ174" s="316"/>
      <c r="DK174" s="316"/>
      <c r="DL174" s="316"/>
      <c r="DM174" s="316"/>
      <c r="DN174" s="316"/>
      <c r="DO174" s="316"/>
      <c r="DP174" s="316"/>
      <c r="DQ174" s="316"/>
      <c r="DR174" s="316"/>
      <c r="DS174" s="316"/>
      <c r="DT174" s="316"/>
      <c r="DU174" s="316"/>
      <c r="DV174" s="316"/>
      <c r="DW174" s="316"/>
      <c r="DX174" s="316"/>
      <c r="DY174" s="316"/>
      <c r="DZ174" s="316"/>
      <c r="EA174" s="316"/>
      <c r="EB174" s="316"/>
      <c r="EC174" s="316"/>
      <c r="ED174" s="316"/>
      <c r="EE174" s="316"/>
      <c r="EF174" s="316"/>
      <c r="EG174" s="316"/>
      <c r="EH174" s="316"/>
      <c r="EI174" s="316"/>
      <c r="EJ174" s="316"/>
      <c r="EK174" s="316"/>
      <c r="EL174" s="316"/>
      <c r="EM174" s="316"/>
      <c r="EN174" s="317"/>
      <c r="EO174" s="318"/>
      <c r="EP174" s="316"/>
      <c r="EQ174" s="316"/>
      <c r="ER174" s="316"/>
      <c r="ES174" s="316"/>
      <c r="ET174" s="316"/>
      <c r="EU174" s="316"/>
      <c r="EV174" s="316"/>
      <c r="EW174" s="316"/>
      <c r="EX174" s="316"/>
      <c r="EY174" s="316"/>
      <c r="EZ174" s="316"/>
      <c r="FA174" s="316"/>
      <c r="FB174" s="316"/>
      <c r="FC174" s="316"/>
      <c r="FD174" s="316"/>
      <c r="FE174" s="316"/>
      <c r="FF174" s="316"/>
      <c r="FG174" s="316"/>
      <c r="FH174" s="316"/>
      <c r="FI174" s="316"/>
      <c r="FJ174" s="316"/>
      <c r="FK174" s="316"/>
      <c r="FL174" s="316"/>
      <c r="FM174" s="316"/>
      <c r="FN174" s="360"/>
      <c r="FO174" s="316"/>
      <c r="FP174" s="316"/>
      <c r="FQ174" s="316"/>
      <c r="FR174" s="316"/>
      <c r="FS174" s="316"/>
      <c r="FT174" s="316"/>
      <c r="FU174" s="316"/>
      <c r="FV174" s="316"/>
      <c r="FW174" s="316"/>
      <c r="FX174" s="316"/>
      <c r="FY174" s="316"/>
      <c r="FZ174" s="316"/>
      <c r="GA174" s="316"/>
      <c r="GB174" s="316"/>
      <c r="GC174" s="316"/>
      <c r="GD174" s="316"/>
      <c r="GE174" s="316"/>
      <c r="GF174" s="316"/>
      <c r="GG174" s="316"/>
      <c r="GH174" s="316"/>
      <c r="GI174" s="316"/>
      <c r="GJ174" s="316"/>
      <c r="GK174" s="361"/>
    </row>
    <row r="175" spans="3:207" x14ac:dyDescent="0.25">
      <c r="D175" s="302" t="s">
        <v>280</v>
      </c>
      <c r="E175" s="83" t="s">
        <v>73</v>
      </c>
      <c r="F175" s="162">
        <f>SUM(F30:F172)</f>
        <v>227.9145710443363</v>
      </c>
      <c r="G175" s="162">
        <f t="shared" ref="G175:BR175" si="592">SUM(G30:G172)</f>
        <v>556.89018883179858</v>
      </c>
      <c r="H175" s="162">
        <f t="shared" si="592"/>
        <v>566.40707527988855</v>
      </c>
      <c r="I175" s="162">
        <f t="shared" si="592"/>
        <v>581.15697678573235</v>
      </c>
      <c r="J175" s="162">
        <f t="shared" si="592"/>
        <v>578.68476642376356</v>
      </c>
      <c r="K175" s="162">
        <f t="shared" si="592"/>
        <v>588.06858945150407</v>
      </c>
      <c r="L175" s="162">
        <f t="shared" si="592"/>
        <v>594.96955732957542</v>
      </c>
      <c r="M175" s="162">
        <f t="shared" si="592"/>
        <v>643.29510192569956</v>
      </c>
      <c r="N175" s="162">
        <f t="shared" si="592"/>
        <v>716.41358752250721</v>
      </c>
      <c r="O175" s="162">
        <f t="shared" si="592"/>
        <v>747.035591894297</v>
      </c>
      <c r="P175" s="162">
        <f t="shared" si="592"/>
        <v>763.35113133659172</v>
      </c>
      <c r="Q175" s="162">
        <f t="shared" si="592"/>
        <v>766.01777523048258</v>
      </c>
      <c r="R175" s="162">
        <f t="shared" si="592"/>
        <v>785.56352708764382</v>
      </c>
      <c r="S175" s="162">
        <f t="shared" si="592"/>
        <v>827.63715821746382</v>
      </c>
      <c r="T175" s="162">
        <f t="shared" si="592"/>
        <v>841.15124460683671</v>
      </c>
      <c r="U175" s="162">
        <f t="shared" si="592"/>
        <v>853.1529513562682</v>
      </c>
      <c r="V175" s="162">
        <f t="shared" si="592"/>
        <v>884.44434643211446</v>
      </c>
      <c r="W175" s="162">
        <f t="shared" si="592"/>
        <v>903.87304177967337</v>
      </c>
      <c r="X175" s="162">
        <f t="shared" si="592"/>
        <v>894.79430774278285</v>
      </c>
      <c r="Y175" s="162">
        <f t="shared" si="592"/>
        <v>902.9166074530516</v>
      </c>
      <c r="Z175" s="162">
        <f t="shared" si="592"/>
        <v>917.37443699038818</v>
      </c>
      <c r="AA175" s="162">
        <f t="shared" si="592"/>
        <v>926.56475299469469</v>
      </c>
      <c r="AB175" s="162">
        <f t="shared" si="592"/>
        <v>921.57740867062228</v>
      </c>
      <c r="AC175" s="162">
        <f t="shared" si="592"/>
        <v>916.48905720826565</v>
      </c>
      <c r="AD175" s="162">
        <f t="shared" si="592"/>
        <v>922.68256421957494</v>
      </c>
      <c r="AE175" s="162">
        <f t="shared" si="592"/>
        <v>944.17599199904623</v>
      </c>
      <c r="AF175" s="162">
        <f t="shared" si="592"/>
        <v>994.56468220931561</v>
      </c>
      <c r="AG175" s="162">
        <f t="shared" si="592"/>
        <v>1009.7804426671823</v>
      </c>
      <c r="AH175" s="162">
        <f t="shared" si="592"/>
        <v>1028.4871892119829</v>
      </c>
      <c r="AI175" s="162">
        <f t="shared" si="592"/>
        <v>1026.1488954440608</v>
      </c>
      <c r="AJ175" s="162">
        <f t="shared" si="592"/>
        <v>1022.3826431061306</v>
      </c>
      <c r="AK175" s="162">
        <f t="shared" si="592"/>
        <v>1012.444094479383</v>
      </c>
      <c r="AL175" s="162">
        <f t="shared" si="592"/>
        <v>991.84592733124384</v>
      </c>
      <c r="AM175" s="162">
        <f t="shared" si="592"/>
        <v>986.19610134608922</v>
      </c>
      <c r="AN175" s="162">
        <f t="shared" si="592"/>
        <v>981.18145330233961</v>
      </c>
      <c r="AO175" s="162">
        <f t="shared" si="592"/>
        <v>977.69884339244254</v>
      </c>
      <c r="AP175" s="233">
        <f t="shared" si="592"/>
        <v>596.08942966991015</v>
      </c>
      <c r="AQ175" s="234">
        <f t="shared" si="592"/>
        <v>589.29849217363835</v>
      </c>
      <c r="AR175" s="234">
        <f t="shared" si="592"/>
        <v>1505.7461925537093</v>
      </c>
      <c r="AS175" s="234">
        <f t="shared" si="592"/>
        <v>1625.1297602631469</v>
      </c>
      <c r="AT175" s="234">
        <f t="shared" si="592"/>
        <v>1735.1466261634946</v>
      </c>
      <c r="AU175" s="234">
        <f t="shared" si="592"/>
        <v>1921.3253228773783</v>
      </c>
      <c r="AV175" s="234">
        <f t="shared" si="592"/>
        <v>1935.5062317263244</v>
      </c>
      <c r="AW175" s="234">
        <f t="shared" si="592"/>
        <v>1975.48662082703</v>
      </c>
      <c r="AX175" s="234">
        <f t="shared" si="592"/>
        <v>1968.9415635658811</v>
      </c>
      <c r="AY175" s="234">
        <f t="shared" si="592"/>
        <v>1981.5097693446439</v>
      </c>
      <c r="AZ175" s="234">
        <f t="shared" si="592"/>
        <v>1994.5759739625864</v>
      </c>
      <c r="BA175" s="234">
        <f t="shared" si="592"/>
        <v>1994.5408992284981</v>
      </c>
      <c r="BB175" s="234">
        <f t="shared" si="592"/>
        <v>2000.4130944017049</v>
      </c>
      <c r="BC175" s="234">
        <f t="shared" si="592"/>
        <v>2006.8322863172818</v>
      </c>
      <c r="BD175" s="234">
        <f t="shared" si="592"/>
        <v>2018.5267326758803</v>
      </c>
      <c r="BE175" s="234">
        <f t="shared" si="592"/>
        <v>2037.3251583444719</v>
      </c>
      <c r="BF175" s="234">
        <f t="shared" si="592"/>
        <v>2058.7208002738535</v>
      </c>
      <c r="BG175" s="234">
        <f t="shared" si="592"/>
        <v>2051.3094775108107</v>
      </c>
      <c r="BH175" s="234">
        <f t="shared" si="592"/>
        <v>2065.9730416139528</v>
      </c>
      <c r="BI175" s="234">
        <f t="shared" si="592"/>
        <v>2073.5121064244945</v>
      </c>
      <c r="BJ175" s="234">
        <f t="shared" si="592"/>
        <v>2089.6438675494555</v>
      </c>
      <c r="BK175" s="234">
        <f t="shared" si="592"/>
        <v>2099.6819130708905</v>
      </c>
      <c r="BL175" s="234">
        <f t="shared" si="592"/>
        <v>2103.8173752840726</v>
      </c>
      <c r="BM175" s="234">
        <f t="shared" si="592"/>
        <v>2117.603011523347</v>
      </c>
      <c r="BN175" s="234">
        <f t="shared" si="592"/>
        <v>2125.8392427429376</v>
      </c>
      <c r="BO175" s="234">
        <f t="shared" si="592"/>
        <v>1233.9314436973796</v>
      </c>
      <c r="BP175" s="234">
        <f t="shared" si="592"/>
        <v>2105.23114279424</v>
      </c>
      <c r="BQ175" s="234">
        <f t="shared" si="592"/>
        <v>2081.6089641692602</v>
      </c>
      <c r="BR175" s="234">
        <f t="shared" si="592"/>
        <v>2061.7507252231367</v>
      </c>
      <c r="BS175" s="234">
        <f t="shared" ref="BS175:DA175" si="593">SUM(BS30:BS172)</f>
        <v>2012.35810109063</v>
      </c>
      <c r="BT175" s="234">
        <f t="shared" si="593"/>
        <v>2029.9468119152859</v>
      </c>
      <c r="BU175" s="234">
        <f t="shared" si="593"/>
        <v>2022.8646801998384</v>
      </c>
      <c r="BV175" s="234">
        <f t="shared" si="593"/>
        <v>2025.442059618146</v>
      </c>
      <c r="BW175" s="234">
        <f t="shared" si="593"/>
        <v>2027.940272118635</v>
      </c>
      <c r="BX175" s="234">
        <f t="shared" si="593"/>
        <v>2043.9974188746817</v>
      </c>
      <c r="BY175" s="234">
        <f t="shared" si="593"/>
        <v>2060.9325141176942</v>
      </c>
      <c r="BZ175" s="234">
        <f t="shared" si="593"/>
        <v>2080.4352985007968</v>
      </c>
      <c r="CA175" s="234">
        <f t="shared" si="593"/>
        <v>2076.0986141415965</v>
      </c>
      <c r="CB175" s="234">
        <f t="shared" si="593"/>
        <v>2062.6148485007143</v>
      </c>
      <c r="CC175" s="234">
        <f t="shared" si="593"/>
        <v>2053.0692026473262</v>
      </c>
      <c r="CD175" s="234">
        <f t="shared" si="593"/>
        <v>2037.4368581995384</v>
      </c>
      <c r="CE175" s="234">
        <f t="shared" si="593"/>
        <v>1997.7940640589022</v>
      </c>
      <c r="CF175" s="234">
        <f t="shared" si="593"/>
        <v>2003.6088548385571</v>
      </c>
      <c r="CG175" s="234">
        <f t="shared" si="593"/>
        <v>1998.9569361133988</v>
      </c>
      <c r="CH175" s="234">
        <f t="shared" si="593"/>
        <v>1991.1887976628598</v>
      </c>
      <c r="CI175" s="234">
        <f t="shared" si="593"/>
        <v>1968.3162377190511</v>
      </c>
      <c r="CJ175" s="234">
        <f t="shared" si="593"/>
        <v>1971.6615233507678</v>
      </c>
      <c r="CK175" s="234">
        <f t="shared" si="593"/>
        <v>1985.4899679859163</v>
      </c>
      <c r="CL175" s="234">
        <f t="shared" si="593"/>
        <v>2005.2527451888375</v>
      </c>
      <c r="CM175" s="234">
        <f t="shared" si="593"/>
        <v>2020.1026647621566</v>
      </c>
      <c r="CN175" s="234">
        <f t="shared" si="593"/>
        <v>2033.3872086975368</v>
      </c>
      <c r="CO175" s="234">
        <f t="shared" si="593"/>
        <v>2053.4670918125689</v>
      </c>
      <c r="CP175" s="234">
        <f t="shared" si="593"/>
        <v>2075.1768828173717</v>
      </c>
      <c r="CQ175" s="234">
        <f t="shared" si="593"/>
        <v>2103.6525348609844</v>
      </c>
      <c r="CR175" s="234">
        <f t="shared" si="593"/>
        <v>2107.2206143993276</v>
      </c>
      <c r="CS175" s="234">
        <f t="shared" si="593"/>
        <v>2120.6753092055555</v>
      </c>
      <c r="CT175" s="234">
        <f t="shared" si="593"/>
        <v>2111.7650610045293</v>
      </c>
      <c r="CU175" s="234">
        <f t="shared" si="593"/>
        <v>2100.5300869599782</v>
      </c>
      <c r="CV175" s="234">
        <f t="shared" si="593"/>
        <v>2108.342717166774</v>
      </c>
      <c r="CW175" s="234">
        <f t="shared" si="593"/>
        <v>2120.3940513937114</v>
      </c>
      <c r="CX175" s="234">
        <f t="shared" si="593"/>
        <v>2138.9767800793088</v>
      </c>
      <c r="CY175" s="234">
        <f t="shared" si="593"/>
        <v>2141.9601329173138</v>
      </c>
      <c r="CZ175" s="234">
        <f t="shared" si="593"/>
        <v>2137.8489518242532</v>
      </c>
      <c r="DA175" s="234">
        <f t="shared" si="593"/>
        <v>2129.1159050157357</v>
      </c>
      <c r="DB175" s="234"/>
      <c r="DD175" s="318"/>
      <c r="DE175" s="316"/>
      <c r="DF175" s="316"/>
      <c r="DG175" s="316"/>
      <c r="DH175" s="316"/>
      <c r="DI175" s="316"/>
      <c r="DJ175" s="316"/>
      <c r="DK175" s="316"/>
      <c r="DL175" s="316"/>
      <c r="DM175" s="316"/>
      <c r="DN175" s="316"/>
      <c r="DO175" s="316"/>
      <c r="DP175" s="316"/>
      <c r="DQ175" s="316"/>
      <c r="DR175" s="316"/>
      <c r="DS175" s="316"/>
      <c r="DT175" s="316"/>
      <c r="DU175" s="316"/>
      <c r="DV175" s="316"/>
      <c r="DW175" s="316"/>
      <c r="DX175" s="316"/>
      <c r="DY175" s="316"/>
      <c r="DZ175" s="316"/>
      <c r="EA175" s="316"/>
      <c r="EB175" s="316"/>
      <c r="EC175" s="316"/>
      <c r="ED175" s="316"/>
      <c r="EE175" s="316"/>
      <c r="EF175" s="316"/>
      <c r="EG175" s="316"/>
      <c r="EH175" s="316"/>
      <c r="EI175" s="316"/>
      <c r="EJ175" s="316"/>
      <c r="EK175" s="316"/>
      <c r="EL175" s="316"/>
      <c r="EM175" s="316"/>
      <c r="EN175" s="317"/>
      <c r="EO175" s="318"/>
      <c r="EP175" s="316"/>
      <c r="EQ175" s="316"/>
      <c r="ER175" s="316"/>
      <c r="ES175" s="316"/>
      <c r="ET175" s="316"/>
      <c r="EU175" s="316"/>
      <c r="EV175" s="316"/>
      <c r="EW175" s="316"/>
      <c r="EX175" s="316"/>
      <c r="EY175" s="316"/>
      <c r="EZ175" s="316"/>
      <c r="FA175" s="316"/>
      <c r="FB175" s="316"/>
      <c r="FC175" s="316"/>
      <c r="FD175" s="316"/>
      <c r="FE175" s="316"/>
      <c r="FF175" s="316"/>
      <c r="FG175" s="316"/>
      <c r="FH175" s="316"/>
      <c r="FI175" s="316"/>
      <c r="FJ175" s="316"/>
      <c r="FK175" s="316"/>
      <c r="FL175" s="316"/>
      <c r="FM175" s="316"/>
      <c r="FN175" s="360"/>
      <c r="FO175" s="316"/>
      <c r="FP175" s="316"/>
      <c r="FQ175" s="316"/>
      <c r="FR175" s="316"/>
      <c r="FS175" s="316"/>
      <c r="FT175" s="316"/>
      <c r="FU175" s="316"/>
      <c r="FV175" s="316"/>
      <c r="FW175" s="316"/>
      <c r="FX175" s="316"/>
      <c r="FY175" s="316"/>
      <c r="FZ175" s="316"/>
      <c r="GA175" s="316"/>
      <c r="GB175" s="316"/>
      <c r="GC175" s="316"/>
      <c r="GD175" s="316"/>
      <c r="GE175" s="316"/>
      <c r="GF175" s="316"/>
      <c r="GG175" s="316"/>
      <c r="GH175" s="316"/>
      <c r="GI175" s="316"/>
      <c r="GJ175" s="316"/>
      <c r="GK175" s="361"/>
    </row>
    <row r="176" spans="3:207" x14ac:dyDescent="0.25">
      <c r="E176" s="83" t="s">
        <v>75</v>
      </c>
      <c r="F176" s="181">
        <f t="shared" ref="F176:AK176" si="594">$D$4</f>
        <v>0</v>
      </c>
      <c r="G176" s="181">
        <f t="shared" si="594"/>
        <v>0</v>
      </c>
      <c r="H176" s="181">
        <f t="shared" si="594"/>
        <v>0</v>
      </c>
      <c r="I176" s="181">
        <f t="shared" si="594"/>
        <v>0</v>
      </c>
      <c r="J176" s="181">
        <f t="shared" si="594"/>
        <v>0</v>
      </c>
      <c r="K176" s="181">
        <f t="shared" si="594"/>
        <v>0</v>
      </c>
      <c r="L176" s="181">
        <f t="shared" si="594"/>
        <v>0</v>
      </c>
      <c r="M176" s="181">
        <f t="shared" si="594"/>
        <v>0</v>
      </c>
      <c r="N176" s="181">
        <f t="shared" si="594"/>
        <v>0</v>
      </c>
      <c r="O176" s="181">
        <f t="shared" si="594"/>
        <v>0</v>
      </c>
      <c r="P176" s="181">
        <f t="shared" si="594"/>
        <v>0</v>
      </c>
      <c r="Q176" s="181">
        <f t="shared" si="594"/>
        <v>0</v>
      </c>
      <c r="R176" s="181">
        <f t="shared" si="594"/>
        <v>0</v>
      </c>
      <c r="S176" s="181">
        <f t="shared" si="594"/>
        <v>0</v>
      </c>
      <c r="T176" s="181">
        <f t="shared" si="594"/>
        <v>0</v>
      </c>
      <c r="U176" s="181">
        <f t="shared" si="594"/>
        <v>0</v>
      </c>
      <c r="V176" s="181">
        <f t="shared" si="594"/>
        <v>0</v>
      </c>
      <c r="W176" s="181">
        <f t="shared" si="594"/>
        <v>0</v>
      </c>
      <c r="X176" s="181">
        <f t="shared" si="594"/>
        <v>0</v>
      </c>
      <c r="Y176" s="181">
        <f t="shared" si="594"/>
        <v>0</v>
      </c>
      <c r="Z176" s="181">
        <f t="shared" si="594"/>
        <v>0</v>
      </c>
      <c r="AA176" s="181">
        <f t="shared" si="594"/>
        <v>0</v>
      </c>
      <c r="AB176" s="181">
        <f t="shared" si="594"/>
        <v>0</v>
      </c>
      <c r="AC176" s="181">
        <f t="shared" si="594"/>
        <v>0</v>
      </c>
      <c r="AD176" s="181">
        <f t="shared" si="594"/>
        <v>0</v>
      </c>
      <c r="AE176" s="181">
        <f t="shared" si="594"/>
        <v>0</v>
      </c>
      <c r="AF176" s="181">
        <f t="shared" si="594"/>
        <v>0</v>
      </c>
      <c r="AG176" s="181">
        <f t="shared" si="594"/>
        <v>0</v>
      </c>
      <c r="AH176" s="181">
        <f t="shared" si="594"/>
        <v>0</v>
      </c>
      <c r="AI176" s="181">
        <f t="shared" si="594"/>
        <v>0</v>
      </c>
      <c r="AJ176" s="181">
        <f t="shared" si="594"/>
        <v>0</v>
      </c>
      <c r="AK176" s="181">
        <f t="shared" si="594"/>
        <v>0</v>
      </c>
      <c r="AL176" s="181">
        <f t="shared" ref="AL176:BQ176" si="595">$D$4</f>
        <v>0</v>
      </c>
      <c r="AM176" s="181">
        <f t="shared" si="595"/>
        <v>0</v>
      </c>
      <c r="AN176" s="181">
        <f t="shared" si="595"/>
        <v>0</v>
      </c>
      <c r="AO176" s="181">
        <f t="shared" si="595"/>
        <v>0</v>
      </c>
      <c r="AP176" s="235">
        <f t="shared" si="595"/>
        <v>0</v>
      </c>
      <c r="AQ176" s="236">
        <f t="shared" si="595"/>
        <v>0</v>
      </c>
      <c r="AR176" s="236">
        <f t="shared" si="595"/>
        <v>0</v>
      </c>
      <c r="AS176" s="236">
        <f t="shared" si="595"/>
        <v>0</v>
      </c>
      <c r="AT176" s="236">
        <f t="shared" si="595"/>
        <v>0</v>
      </c>
      <c r="AU176" s="236">
        <f t="shared" si="595"/>
        <v>0</v>
      </c>
      <c r="AV176" s="236">
        <f t="shared" si="595"/>
        <v>0</v>
      </c>
      <c r="AW176" s="236">
        <f t="shared" si="595"/>
        <v>0</v>
      </c>
      <c r="AX176" s="236">
        <f t="shared" si="595"/>
        <v>0</v>
      </c>
      <c r="AY176" s="236">
        <f t="shared" si="595"/>
        <v>0</v>
      </c>
      <c r="AZ176" s="236">
        <f t="shared" si="595"/>
        <v>0</v>
      </c>
      <c r="BA176" s="236">
        <f t="shared" si="595"/>
        <v>0</v>
      </c>
      <c r="BB176" s="236">
        <f t="shared" si="595"/>
        <v>0</v>
      </c>
      <c r="BC176" s="236">
        <f t="shared" si="595"/>
        <v>0</v>
      </c>
      <c r="BD176" s="236">
        <f t="shared" si="595"/>
        <v>0</v>
      </c>
      <c r="BE176" s="236">
        <f t="shared" si="595"/>
        <v>0</v>
      </c>
      <c r="BF176" s="236">
        <f t="shared" si="595"/>
        <v>0</v>
      </c>
      <c r="BG176" s="236">
        <f t="shared" si="595"/>
        <v>0</v>
      </c>
      <c r="BH176" s="236">
        <f t="shared" si="595"/>
        <v>0</v>
      </c>
      <c r="BI176" s="236">
        <f t="shared" si="595"/>
        <v>0</v>
      </c>
      <c r="BJ176" s="236">
        <f t="shared" si="595"/>
        <v>0</v>
      </c>
      <c r="BK176" s="236">
        <f t="shared" si="595"/>
        <v>0</v>
      </c>
      <c r="BL176" s="236">
        <f t="shared" si="595"/>
        <v>0</v>
      </c>
      <c r="BM176" s="236">
        <f t="shared" si="595"/>
        <v>0</v>
      </c>
      <c r="BN176" s="236">
        <f t="shared" si="595"/>
        <v>0</v>
      </c>
      <c r="BO176" s="236">
        <f t="shared" si="595"/>
        <v>0</v>
      </c>
      <c r="BP176" s="236">
        <f t="shared" si="595"/>
        <v>0</v>
      </c>
      <c r="BQ176" s="236">
        <f t="shared" si="595"/>
        <v>0</v>
      </c>
      <c r="BR176" s="236">
        <f t="shared" ref="BR176:DA176" si="596">$D$4</f>
        <v>0</v>
      </c>
      <c r="BS176" s="236">
        <f t="shared" si="596"/>
        <v>0</v>
      </c>
      <c r="BT176" s="236">
        <f t="shared" si="596"/>
        <v>0</v>
      </c>
      <c r="BU176" s="236">
        <f t="shared" si="596"/>
        <v>0</v>
      </c>
      <c r="BV176" s="236">
        <f t="shared" si="596"/>
        <v>0</v>
      </c>
      <c r="BW176" s="236">
        <f t="shared" si="596"/>
        <v>0</v>
      </c>
      <c r="BX176" s="236">
        <f t="shared" si="596"/>
        <v>0</v>
      </c>
      <c r="BY176" s="236">
        <f t="shared" si="596"/>
        <v>0</v>
      </c>
      <c r="BZ176" s="236">
        <f t="shared" si="596"/>
        <v>0</v>
      </c>
      <c r="CA176" s="236">
        <f t="shared" si="596"/>
        <v>0</v>
      </c>
      <c r="CB176" s="236">
        <f t="shared" si="596"/>
        <v>0</v>
      </c>
      <c r="CC176" s="236">
        <f t="shared" si="596"/>
        <v>0</v>
      </c>
      <c r="CD176" s="236">
        <f t="shared" si="596"/>
        <v>0</v>
      </c>
      <c r="CE176" s="236">
        <f t="shared" si="596"/>
        <v>0</v>
      </c>
      <c r="CF176" s="236">
        <f t="shared" si="596"/>
        <v>0</v>
      </c>
      <c r="CG176" s="236">
        <f t="shared" si="596"/>
        <v>0</v>
      </c>
      <c r="CH176" s="236">
        <f t="shared" si="596"/>
        <v>0</v>
      </c>
      <c r="CI176" s="236">
        <f t="shared" si="596"/>
        <v>0</v>
      </c>
      <c r="CJ176" s="236">
        <f t="shared" si="596"/>
        <v>0</v>
      </c>
      <c r="CK176" s="236">
        <f t="shared" si="596"/>
        <v>0</v>
      </c>
      <c r="CL176" s="236">
        <f t="shared" si="596"/>
        <v>0</v>
      </c>
      <c r="CM176" s="236">
        <f t="shared" si="596"/>
        <v>0</v>
      </c>
      <c r="CN176" s="236">
        <f t="shared" si="596"/>
        <v>0</v>
      </c>
      <c r="CO176" s="236">
        <f t="shared" si="596"/>
        <v>0</v>
      </c>
      <c r="CP176" s="236">
        <f t="shared" si="596"/>
        <v>0</v>
      </c>
      <c r="CQ176" s="236">
        <f t="shared" si="596"/>
        <v>0</v>
      </c>
      <c r="CR176" s="236">
        <f t="shared" si="596"/>
        <v>0</v>
      </c>
      <c r="CS176" s="236">
        <f t="shared" si="596"/>
        <v>0</v>
      </c>
      <c r="CT176" s="236">
        <f t="shared" si="596"/>
        <v>0</v>
      </c>
      <c r="CU176" s="236">
        <f t="shared" si="596"/>
        <v>0</v>
      </c>
      <c r="CV176" s="236">
        <f t="shared" si="596"/>
        <v>0</v>
      </c>
      <c r="CW176" s="236">
        <f t="shared" si="596"/>
        <v>0</v>
      </c>
      <c r="CX176" s="236">
        <f t="shared" si="596"/>
        <v>0</v>
      </c>
      <c r="CY176" s="236">
        <f t="shared" si="596"/>
        <v>0</v>
      </c>
      <c r="CZ176" s="236">
        <f t="shared" si="596"/>
        <v>0</v>
      </c>
      <c r="DA176" s="236">
        <f t="shared" si="596"/>
        <v>0</v>
      </c>
      <c r="DD176" s="318"/>
      <c r="DE176" s="316"/>
      <c r="DF176" s="316"/>
      <c r="DG176" s="316"/>
      <c r="DH176" s="316"/>
      <c r="DI176" s="316"/>
      <c r="DJ176" s="316"/>
      <c r="DK176" s="316"/>
      <c r="DL176" s="316"/>
      <c r="DM176" s="316"/>
      <c r="DN176" s="316"/>
      <c r="DO176" s="316"/>
      <c r="DP176" s="316"/>
      <c r="DQ176" s="316"/>
      <c r="DR176" s="316"/>
      <c r="DS176" s="316"/>
      <c r="DT176" s="316"/>
      <c r="DU176" s="316"/>
      <c r="DV176" s="316"/>
      <c r="DW176" s="316"/>
      <c r="DX176" s="316"/>
      <c r="DY176" s="316"/>
      <c r="DZ176" s="316"/>
      <c r="EA176" s="316"/>
      <c r="EB176" s="316"/>
      <c r="EC176" s="316"/>
      <c r="ED176" s="316"/>
      <c r="EE176" s="316"/>
      <c r="EF176" s="316"/>
      <c r="EG176" s="316"/>
      <c r="EH176" s="316"/>
      <c r="EI176" s="316"/>
      <c r="EJ176" s="316"/>
      <c r="EK176" s="316"/>
      <c r="EL176" s="316"/>
      <c r="EM176" s="316"/>
      <c r="EN176" s="317"/>
      <c r="EO176" s="318"/>
      <c r="EP176" s="316"/>
      <c r="EQ176" s="316"/>
      <c r="ER176" s="316"/>
      <c r="ES176" s="316"/>
      <c r="ET176" s="316"/>
      <c r="EU176" s="316"/>
      <c r="EV176" s="316"/>
      <c r="EW176" s="316"/>
      <c r="EX176" s="316"/>
      <c r="EY176" s="316"/>
      <c r="EZ176" s="316"/>
      <c r="FA176" s="316"/>
      <c r="FB176" s="316"/>
      <c r="FC176" s="316"/>
      <c r="FD176" s="316"/>
      <c r="FE176" s="316"/>
      <c r="FF176" s="316"/>
      <c r="FG176" s="316"/>
      <c r="FH176" s="316"/>
      <c r="FI176" s="316"/>
      <c r="FJ176" s="316"/>
      <c r="FK176" s="316"/>
      <c r="FL176" s="316"/>
      <c r="FM176" s="316"/>
      <c r="FN176" s="360"/>
      <c r="FO176" s="316"/>
      <c r="FP176" s="316"/>
      <c r="FQ176" s="316"/>
      <c r="FR176" s="316"/>
      <c r="FS176" s="316"/>
      <c r="FT176" s="316"/>
      <c r="FU176" s="316"/>
      <c r="FV176" s="316"/>
      <c r="FW176" s="316"/>
      <c r="FX176" s="316"/>
      <c r="FY176" s="316"/>
      <c r="FZ176" s="316"/>
      <c r="GA176" s="316"/>
      <c r="GB176" s="316"/>
      <c r="GC176" s="316"/>
      <c r="GD176" s="316"/>
      <c r="GE176" s="316"/>
      <c r="GF176" s="316"/>
      <c r="GG176" s="316"/>
      <c r="GH176" s="316"/>
      <c r="GI176" s="316"/>
      <c r="GJ176" s="316"/>
      <c r="GK176" s="361"/>
    </row>
    <row r="177" spans="4:207" ht="24" customHeight="1" x14ac:dyDescent="0.25">
      <c r="E177" s="83" t="s">
        <v>77</v>
      </c>
      <c r="F177" s="182">
        <f t="shared" ref="F177:AK177" si="597">F175*(1-$D$5)</f>
        <v>11.395728552216825</v>
      </c>
      <c r="G177" s="182">
        <f t="shared" si="597"/>
        <v>27.844509441589953</v>
      </c>
      <c r="H177" s="182">
        <f t="shared" si="597"/>
        <v>28.320353763994451</v>
      </c>
      <c r="I177" s="182">
        <f t="shared" si="597"/>
        <v>29.057848839286642</v>
      </c>
      <c r="J177" s="182">
        <f t="shared" si="597"/>
        <v>28.934238321188204</v>
      </c>
      <c r="K177" s="182">
        <f t="shared" si="597"/>
        <v>29.40342947257523</v>
      </c>
      <c r="L177" s="182">
        <f t="shared" si="597"/>
        <v>29.748477866478797</v>
      </c>
      <c r="M177" s="182">
        <f t="shared" si="597"/>
        <v>32.164755096285006</v>
      </c>
      <c r="N177" s="182">
        <f t="shared" si="597"/>
        <v>35.820679376125391</v>
      </c>
      <c r="O177" s="182">
        <f t="shared" si="597"/>
        <v>37.351779594714884</v>
      </c>
      <c r="P177" s="182">
        <f t="shared" si="597"/>
        <v>38.167556566829617</v>
      </c>
      <c r="Q177" s="182">
        <f t="shared" si="597"/>
        <v>38.300888761524163</v>
      </c>
      <c r="R177" s="182">
        <f t="shared" si="597"/>
        <v>39.278176354382225</v>
      </c>
      <c r="S177" s="182">
        <f t="shared" si="597"/>
        <v>41.381857910873229</v>
      </c>
      <c r="T177" s="182">
        <f t="shared" si="597"/>
        <v>42.057562230341873</v>
      </c>
      <c r="U177" s="182">
        <f t="shared" si="597"/>
        <v>42.657647567813449</v>
      </c>
      <c r="V177" s="182">
        <f t="shared" si="597"/>
        <v>44.222217321605761</v>
      </c>
      <c r="W177" s="182">
        <f t="shared" si="597"/>
        <v>45.193652088983711</v>
      </c>
      <c r="X177" s="182">
        <f t="shared" si="597"/>
        <v>44.739715387139185</v>
      </c>
      <c r="Y177" s="182">
        <f t="shared" si="597"/>
        <v>45.145830372652618</v>
      </c>
      <c r="Z177" s="182">
        <f t="shared" si="597"/>
        <v>45.868721849519453</v>
      </c>
      <c r="AA177" s="182">
        <f t="shared" si="597"/>
        <v>46.328237649734774</v>
      </c>
      <c r="AB177" s="182">
        <f t="shared" si="597"/>
        <v>46.078870433531158</v>
      </c>
      <c r="AC177" s="182">
        <f t="shared" si="597"/>
        <v>45.824452860413324</v>
      </c>
      <c r="AD177" s="182">
        <f t="shared" si="597"/>
        <v>46.134128210978787</v>
      </c>
      <c r="AE177" s="182">
        <f t="shared" si="597"/>
        <v>47.208799599952357</v>
      </c>
      <c r="AF177" s="182">
        <f t="shared" si="597"/>
        <v>49.728234110465827</v>
      </c>
      <c r="AG177" s="182">
        <f t="shared" si="597"/>
        <v>50.489022133359164</v>
      </c>
      <c r="AH177" s="182">
        <f t="shared" si="597"/>
        <v>51.424359460599192</v>
      </c>
      <c r="AI177" s="182">
        <f t="shared" si="597"/>
        <v>51.307444772203084</v>
      </c>
      <c r="AJ177" s="182">
        <f t="shared" si="597"/>
        <v>51.119132155306573</v>
      </c>
      <c r="AK177" s="182">
        <f t="shared" si="597"/>
        <v>50.622204723969197</v>
      </c>
      <c r="AL177" s="182">
        <f t="shared" ref="AL177:BQ177" si="598">AL175*(1-$D$5)</f>
        <v>49.592296366562238</v>
      </c>
      <c r="AM177" s="182">
        <f t="shared" si="598"/>
        <v>49.309805067304502</v>
      </c>
      <c r="AN177" s="182">
        <f t="shared" si="598"/>
        <v>49.059072665117021</v>
      </c>
      <c r="AO177" s="182">
        <f t="shared" si="598"/>
        <v>48.884942169622171</v>
      </c>
      <c r="AP177" s="237">
        <f t="shared" si="598"/>
        <v>29.804471483495533</v>
      </c>
      <c r="AQ177" s="238">
        <f t="shared" si="598"/>
        <v>29.464924608681944</v>
      </c>
      <c r="AR177" s="238">
        <f t="shared" si="598"/>
        <v>75.287309627685531</v>
      </c>
      <c r="AS177" s="238">
        <f t="shared" si="598"/>
        <v>81.256488013157409</v>
      </c>
      <c r="AT177" s="238">
        <f t="shared" si="598"/>
        <v>86.757331308174813</v>
      </c>
      <c r="AU177" s="238">
        <f t="shared" si="598"/>
        <v>96.066266143869001</v>
      </c>
      <c r="AV177" s="238">
        <f t="shared" si="598"/>
        <v>96.775311586316306</v>
      </c>
      <c r="AW177" s="238">
        <f t="shared" si="598"/>
        <v>98.774331041351587</v>
      </c>
      <c r="AX177" s="238">
        <f t="shared" si="598"/>
        <v>98.447078178294149</v>
      </c>
      <c r="AY177" s="238">
        <f t="shared" si="598"/>
        <v>99.07548846723229</v>
      </c>
      <c r="AZ177" s="238">
        <f t="shared" si="598"/>
        <v>99.72879869812941</v>
      </c>
      <c r="BA177" s="238">
        <f t="shared" si="598"/>
        <v>99.727044961424994</v>
      </c>
      <c r="BB177" s="238">
        <f t="shared" si="598"/>
        <v>100.02065472008533</v>
      </c>
      <c r="BC177" s="238">
        <f t="shared" si="598"/>
        <v>100.34161431586418</v>
      </c>
      <c r="BD177" s="238">
        <f t="shared" si="598"/>
        <v>100.92633663379411</v>
      </c>
      <c r="BE177" s="238">
        <f t="shared" si="598"/>
        <v>101.86625791722369</v>
      </c>
      <c r="BF177" s="238">
        <f t="shared" si="598"/>
        <v>102.93604001369276</v>
      </c>
      <c r="BG177" s="238">
        <f t="shared" si="598"/>
        <v>102.56547387554062</v>
      </c>
      <c r="BH177" s="238">
        <f t="shared" si="598"/>
        <v>103.29865208069774</v>
      </c>
      <c r="BI177" s="238">
        <f t="shared" si="598"/>
        <v>103.67560532122482</v>
      </c>
      <c r="BJ177" s="238">
        <f t="shared" si="598"/>
        <v>104.48219337747287</v>
      </c>
      <c r="BK177" s="238">
        <f t="shared" si="598"/>
        <v>104.98409565354461</v>
      </c>
      <c r="BL177" s="238">
        <f t="shared" si="598"/>
        <v>105.19086876420373</v>
      </c>
      <c r="BM177" s="238">
        <f t="shared" si="598"/>
        <v>105.88015057616745</v>
      </c>
      <c r="BN177" s="238">
        <f t="shared" si="598"/>
        <v>106.29196213714697</v>
      </c>
      <c r="BO177" s="238">
        <f t="shared" si="598"/>
        <v>61.696572184869034</v>
      </c>
      <c r="BP177" s="238">
        <f t="shared" si="598"/>
        <v>105.2615571397121</v>
      </c>
      <c r="BQ177" s="238">
        <f t="shared" si="598"/>
        <v>104.0804482084631</v>
      </c>
      <c r="BR177" s="238">
        <f t="shared" ref="BR177:DA177" si="599">BR175*(1-$D$5)</f>
        <v>103.08753626115693</v>
      </c>
      <c r="BS177" s="238">
        <f t="shared" si="599"/>
        <v>100.61790505453159</v>
      </c>
      <c r="BT177" s="238">
        <f t="shared" si="599"/>
        <v>101.49734059576438</v>
      </c>
      <c r="BU177" s="238">
        <f t="shared" si="599"/>
        <v>101.14323400999201</v>
      </c>
      <c r="BV177" s="238">
        <f t="shared" si="599"/>
        <v>101.27210298090739</v>
      </c>
      <c r="BW177" s="238">
        <f t="shared" si="599"/>
        <v>101.39701360593185</v>
      </c>
      <c r="BX177" s="238">
        <f t="shared" si="599"/>
        <v>102.19987094373417</v>
      </c>
      <c r="BY177" s="238">
        <f t="shared" si="599"/>
        <v>103.04662570588479</v>
      </c>
      <c r="BZ177" s="238">
        <f t="shared" si="599"/>
        <v>104.02176492503993</v>
      </c>
      <c r="CA177" s="238">
        <f t="shared" si="599"/>
        <v>103.80493070707992</v>
      </c>
      <c r="CB177" s="238">
        <f t="shared" si="599"/>
        <v>103.13074242503581</v>
      </c>
      <c r="CC177" s="238">
        <f t="shared" si="599"/>
        <v>102.6534601323664</v>
      </c>
      <c r="CD177" s="238">
        <f t="shared" si="599"/>
        <v>101.871842909977</v>
      </c>
      <c r="CE177" s="238">
        <f t="shared" si="599"/>
        <v>99.889703202945199</v>
      </c>
      <c r="CF177" s="238">
        <f t="shared" si="599"/>
        <v>100.18044274192795</v>
      </c>
      <c r="CG177" s="238">
        <f t="shared" si="599"/>
        <v>99.947846805670025</v>
      </c>
      <c r="CH177" s="238">
        <f t="shared" si="599"/>
        <v>99.559439883143071</v>
      </c>
      <c r="CI177" s="238">
        <f t="shared" si="599"/>
        <v>98.415811885952635</v>
      </c>
      <c r="CJ177" s="238">
        <f t="shared" si="599"/>
        <v>98.583076167538479</v>
      </c>
      <c r="CK177" s="238">
        <f t="shared" si="599"/>
        <v>99.274498399295908</v>
      </c>
      <c r="CL177" s="238">
        <f t="shared" si="599"/>
        <v>100.26263725944196</v>
      </c>
      <c r="CM177" s="238">
        <f t="shared" si="599"/>
        <v>101.00513323810792</v>
      </c>
      <c r="CN177" s="238">
        <f t="shared" si="599"/>
        <v>101.66936043487694</v>
      </c>
      <c r="CO177" s="238">
        <f t="shared" si="599"/>
        <v>102.67335459062853</v>
      </c>
      <c r="CP177" s="238">
        <f t="shared" si="599"/>
        <v>103.75884414086867</v>
      </c>
      <c r="CQ177" s="238">
        <f t="shared" si="599"/>
        <v>105.18262674304931</v>
      </c>
      <c r="CR177" s="238">
        <f t="shared" si="599"/>
        <v>105.36103071996648</v>
      </c>
      <c r="CS177" s="238">
        <f t="shared" si="599"/>
        <v>106.03376546027788</v>
      </c>
      <c r="CT177" s="238">
        <f t="shared" si="599"/>
        <v>105.58825305022656</v>
      </c>
      <c r="CU177" s="238">
        <f t="shared" si="599"/>
        <v>105.02650434799901</v>
      </c>
      <c r="CV177" s="238">
        <f t="shared" si="599"/>
        <v>105.4171358583388</v>
      </c>
      <c r="CW177" s="238">
        <f t="shared" si="599"/>
        <v>106.01970256968566</v>
      </c>
      <c r="CX177" s="238">
        <f t="shared" si="599"/>
        <v>106.94883900396553</v>
      </c>
      <c r="CY177" s="238">
        <f t="shared" si="599"/>
        <v>107.09800664586578</v>
      </c>
      <c r="CZ177" s="238">
        <f t="shared" si="599"/>
        <v>106.89244759121276</v>
      </c>
      <c r="DA177" s="238">
        <f t="shared" si="599"/>
        <v>106.45579525078688</v>
      </c>
      <c r="DD177" s="318"/>
      <c r="DE177" s="316"/>
      <c r="DF177" s="316"/>
      <c r="DG177" s="316"/>
      <c r="DH177" s="316"/>
      <c r="DI177" s="316"/>
      <c r="DJ177" s="316"/>
      <c r="DK177" s="316"/>
      <c r="DL177" s="316"/>
      <c r="DM177" s="316"/>
      <c r="DN177" s="316"/>
      <c r="DO177" s="316"/>
      <c r="DP177" s="316"/>
      <c r="DQ177" s="316"/>
      <c r="DR177" s="316"/>
      <c r="DS177" s="316"/>
      <c r="DT177" s="316"/>
      <c r="DU177" s="316"/>
      <c r="DV177" s="316"/>
      <c r="DW177" s="316"/>
      <c r="DX177" s="316"/>
      <c r="DY177" s="316"/>
      <c r="DZ177" s="316"/>
      <c r="EA177" s="316"/>
      <c r="EB177" s="316"/>
      <c r="EC177" s="316"/>
      <c r="ED177" s="316"/>
      <c r="EE177" s="316"/>
      <c r="EF177" s="316"/>
      <c r="EG177" s="316"/>
      <c r="EH177" s="316"/>
      <c r="EI177" s="316"/>
      <c r="EJ177" s="316"/>
      <c r="EK177" s="316"/>
      <c r="EL177" s="316"/>
      <c r="EM177" s="316"/>
      <c r="EN177" s="317"/>
      <c r="EO177" s="318"/>
      <c r="EP177" s="316"/>
      <c r="EQ177" s="316"/>
      <c r="ER177" s="316"/>
      <c r="ES177" s="316"/>
      <c r="ET177" s="316"/>
      <c r="EU177" s="316"/>
      <c r="EV177" s="316"/>
      <c r="EW177" s="316"/>
      <c r="EX177" s="316"/>
      <c r="EY177" s="316"/>
      <c r="EZ177" s="316"/>
      <c r="FA177" s="316"/>
      <c r="FB177" s="316"/>
      <c r="FC177" s="316"/>
      <c r="FD177" s="316"/>
      <c r="FE177" s="316"/>
      <c r="FF177" s="316"/>
      <c r="FG177" s="316"/>
      <c r="FH177" s="316"/>
      <c r="FI177" s="316"/>
      <c r="FJ177" s="316"/>
      <c r="FK177" s="316"/>
      <c r="FL177" s="316"/>
      <c r="FM177" s="316"/>
      <c r="FN177" s="360"/>
      <c r="FO177" s="316"/>
      <c r="FP177" s="316"/>
      <c r="FQ177" s="316"/>
      <c r="FR177" s="316"/>
      <c r="FS177" s="316"/>
      <c r="FT177" s="316"/>
      <c r="FU177" s="316"/>
      <c r="FV177" s="316"/>
      <c r="FW177" s="316"/>
      <c r="FX177" s="316"/>
      <c r="FY177" s="316"/>
      <c r="FZ177" s="316"/>
      <c r="GA177" s="316"/>
      <c r="GB177" s="316"/>
      <c r="GC177" s="316"/>
      <c r="GD177" s="316"/>
      <c r="GE177" s="316"/>
      <c r="GF177" s="316"/>
      <c r="GG177" s="316"/>
      <c r="GH177" s="316"/>
      <c r="GI177" s="316"/>
      <c r="GJ177" s="316"/>
      <c r="GK177" s="361"/>
    </row>
    <row r="178" spans="4:207" ht="26.25" customHeight="1" x14ac:dyDescent="0.25">
      <c r="D178" s="302" t="s">
        <v>281</v>
      </c>
      <c r="E178" s="83" t="s">
        <v>79</v>
      </c>
      <c r="F178" s="181">
        <f>F175-F176-F177</f>
        <v>216.51884249211946</v>
      </c>
      <c r="G178" s="181">
        <f t="shared" ref="G178:BR178" si="600">G175-G176-G177</f>
        <v>529.04567939020865</v>
      </c>
      <c r="H178" s="181">
        <f t="shared" si="600"/>
        <v>538.08672151589406</v>
      </c>
      <c r="I178" s="181">
        <f t="shared" si="600"/>
        <v>552.09912794644572</v>
      </c>
      <c r="J178" s="181">
        <f t="shared" si="600"/>
        <v>549.75052810257534</v>
      </c>
      <c r="K178" s="181">
        <f t="shared" si="600"/>
        <v>558.66515997892884</v>
      </c>
      <c r="L178" s="181">
        <f t="shared" si="600"/>
        <v>565.22107946309666</v>
      </c>
      <c r="M178" s="181">
        <f t="shared" si="600"/>
        <v>611.13034682941452</v>
      </c>
      <c r="N178" s="181">
        <f t="shared" si="600"/>
        <v>680.59290814638177</v>
      </c>
      <c r="O178" s="181">
        <f t="shared" si="600"/>
        <v>709.68381229958209</v>
      </c>
      <c r="P178" s="181">
        <f t="shared" si="600"/>
        <v>725.18357476976212</v>
      </c>
      <c r="Q178" s="181">
        <f t="shared" si="600"/>
        <v>727.71688646895836</v>
      </c>
      <c r="R178" s="181">
        <f t="shared" si="600"/>
        <v>746.28535073326157</v>
      </c>
      <c r="S178" s="181">
        <f t="shared" si="600"/>
        <v>786.25530030659058</v>
      </c>
      <c r="T178" s="181">
        <f t="shared" si="600"/>
        <v>799.09368237649483</v>
      </c>
      <c r="U178" s="181">
        <f t="shared" si="600"/>
        <v>810.49530378845475</v>
      </c>
      <c r="V178" s="181">
        <f t="shared" si="600"/>
        <v>840.22212911050872</v>
      </c>
      <c r="W178" s="181">
        <f t="shared" si="600"/>
        <v>858.67938969068962</v>
      </c>
      <c r="X178" s="181">
        <f t="shared" si="600"/>
        <v>850.05459235564365</v>
      </c>
      <c r="Y178" s="181">
        <f t="shared" si="600"/>
        <v>857.77077708039894</v>
      </c>
      <c r="Z178" s="181">
        <f t="shared" si="600"/>
        <v>871.50571514086869</v>
      </c>
      <c r="AA178" s="181">
        <f t="shared" si="600"/>
        <v>880.23651534495991</v>
      </c>
      <c r="AB178" s="181">
        <f t="shared" si="600"/>
        <v>875.49853823709111</v>
      </c>
      <c r="AC178" s="181">
        <f t="shared" si="600"/>
        <v>870.66460434785233</v>
      </c>
      <c r="AD178" s="181">
        <f t="shared" si="600"/>
        <v>876.54843600859613</v>
      </c>
      <c r="AE178" s="181">
        <f t="shared" si="600"/>
        <v>896.96719239909385</v>
      </c>
      <c r="AF178" s="181">
        <f t="shared" si="600"/>
        <v>944.83644809884981</v>
      </c>
      <c r="AG178" s="181">
        <f t="shared" si="600"/>
        <v>959.29142053382316</v>
      </c>
      <c r="AH178" s="181">
        <f t="shared" si="600"/>
        <v>977.06282975138379</v>
      </c>
      <c r="AI178" s="181">
        <f t="shared" si="600"/>
        <v>974.84145067185773</v>
      </c>
      <c r="AJ178" s="181">
        <f t="shared" si="600"/>
        <v>971.26351095082396</v>
      </c>
      <c r="AK178" s="181">
        <f t="shared" si="600"/>
        <v>961.82188975541385</v>
      </c>
      <c r="AL178" s="181">
        <f t="shared" si="600"/>
        <v>942.25363096468163</v>
      </c>
      <c r="AM178" s="181">
        <f t="shared" si="600"/>
        <v>936.8862962787847</v>
      </c>
      <c r="AN178" s="181">
        <f t="shared" si="600"/>
        <v>932.12238063722259</v>
      </c>
      <c r="AO178" s="181">
        <f t="shared" si="600"/>
        <v>928.81390122282039</v>
      </c>
      <c r="AP178" s="235">
        <f t="shared" si="600"/>
        <v>566.28495818641466</v>
      </c>
      <c r="AQ178" s="236">
        <f t="shared" si="600"/>
        <v>559.83356756495641</v>
      </c>
      <c r="AR178" s="236">
        <f t="shared" si="600"/>
        <v>1430.4588829260238</v>
      </c>
      <c r="AS178" s="236">
        <f t="shared" si="600"/>
        <v>1543.8732722499894</v>
      </c>
      <c r="AT178" s="236">
        <f t="shared" si="600"/>
        <v>1648.3892948553198</v>
      </c>
      <c r="AU178" s="236">
        <f t="shared" si="600"/>
        <v>1825.2590567335094</v>
      </c>
      <c r="AV178" s="236">
        <f t="shared" si="600"/>
        <v>1838.730920140008</v>
      </c>
      <c r="AW178" s="236">
        <f t="shared" si="600"/>
        <v>1876.7122897856784</v>
      </c>
      <c r="AX178" s="236">
        <f t="shared" si="600"/>
        <v>1870.494485387587</v>
      </c>
      <c r="AY178" s="236">
        <f t="shared" si="600"/>
        <v>1882.4342808774115</v>
      </c>
      <c r="AZ178" s="236">
        <f t="shared" si="600"/>
        <v>1894.8471752644571</v>
      </c>
      <c r="BA178" s="236">
        <f t="shared" si="600"/>
        <v>1894.8138542670731</v>
      </c>
      <c r="BB178" s="236">
        <f t="shared" si="600"/>
        <v>1900.3924396816196</v>
      </c>
      <c r="BC178" s="236">
        <f t="shared" si="600"/>
        <v>1906.4906720014176</v>
      </c>
      <c r="BD178" s="236">
        <f t="shared" si="600"/>
        <v>1917.6003960420862</v>
      </c>
      <c r="BE178" s="236">
        <f t="shared" si="600"/>
        <v>1935.4589004272482</v>
      </c>
      <c r="BF178" s="236">
        <f t="shared" si="600"/>
        <v>1955.7847602601607</v>
      </c>
      <c r="BG178" s="236">
        <f t="shared" si="600"/>
        <v>1948.74400363527</v>
      </c>
      <c r="BH178" s="236">
        <f t="shared" si="600"/>
        <v>1962.674389533255</v>
      </c>
      <c r="BI178" s="236">
        <f t="shared" si="600"/>
        <v>1969.8365011032697</v>
      </c>
      <c r="BJ178" s="236">
        <f t="shared" si="600"/>
        <v>1985.1616741719827</v>
      </c>
      <c r="BK178" s="236">
        <f t="shared" si="600"/>
        <v>1994.697817417346</v>
      </c>
      <c r="BL178" s="236">
        <f t="shared" si="600"/>
        <v>1998.6265065198688</v>
      </c>
      <c r="BM178" s="236">
        <f t="shared" si="600"/>
        <v>2011.7228609471797</v>
      </c>
      <c r="BN178" s="236">
        <f t="shared" si="600"/>
        <v>2019.5472806057905</v>
      </c>
      <c r="BO178" s="236">
        <f t="shared" si="600"/>
        <v>1172.2348715125106</v>
      </c>
      <c r="BP178" s="236">
        <f t="shared" si="600"/>
        <v>1999.9695856545279</v>
      </c>
      <c r="BQ178" s="236">
        <f t="shared" si="600"/>
        <v>1977.528515960797</v>
      </c>
      <c r="BR178" s="236">
        <f t="shared" si="600"/>
        <v>1958.6631889619798</v>
      </c>
      <c r="BS178" s="236">
        <f t="shared" ref="BS178:DA178" si="601">BS175-BS176-BS177</f>
        <v>1911.7401960360985</v>
      </c>
      <c r="BT178" s="236">
        <f t="shared" si="601"/>
        <v>1928.4494713195215</v>
      </c>
      <c r="BU178" s="236">
        <f t="shared" si="601"/>
        <v>1921.7214461898463</v>
      </c>
      <c r="BV178" s="236">
        <f t="shared" si="601"/>
        <v>1924.1699566372386</v>
      </c>
      <c r="BW178" s="236">
        <f t="shared" si="601"/>
        <v>1926.5432585127032</v>
      </c>
      <c r="BX178" s="236">
        <f t="shared" si="601"/>
        <v>1941.7975479309475</v>
      </c>
      <c r="BY178" s="236">
        <f t="shared" si="601"/>
        <v>1957.8858884118094</v>
      </c>
      <c r="BZ178" s="236">
        <f t="shared" si="601"/>
        <v>1976.4135335757569</v>
      </c>
      <c r="CA178" s="236">
        <f t="shared" si="601"/>
        <v>1972.2936834345167</v>
      </c>
      <c r="CB178" s="236">
        <f t="shared" si="601"/>
        <v>1959.4841060756785</v>
      </c>
      <c r="CC178" s="236">
        <f t="shared" si="601"/>
        <v>1950.4157425149597</v>
      </c>
      <c r="CD178" s="236">
        <f t="shared" si="601"/>
        <v>1935.5650152895614</v>
      </c>
      <c r="CE178" s="236">
        <f t="shared" si="601"/>
        <v>1897.9043608559571</v>
      </c>
      <c r="CF178" s="236">
        <f t="shared" si="601"/>
        <v>1903.4284120966292</v>
      </c>
      <c r="CG178" s="236">
        <f t="shared" si="601"/>
        <v>1899.0090893077288</v>
      </c>
      <c r="CH178" s="236">
        <f t="shared" si="601"/>
        <v>1891.6293577797167</v>
      </c>
      <c r="CI178" s="236">
        <f t="shared" si="601"/>
        <v>1869.9004258330983</v>
      </c>
      <c r="CJ178" s="236">
        <f t="shared" si="601"/>
        <v>1873.0784471832294</v>
      </c>
      <c r="CK178" s="236">
        <f t="shared" si="601"/>
        <v>1886.2154695866204</v>
      </c>
      <c r="CL178" s="236">
        <f t="shared" si="601"/>
        <v>1904.9901079293954</v>
      </c>
      <c r="CM178" s="236">
        <f t="shared" si="601"/>
        <v>1919.0975315240487</v>
      </c>
      <c r="CN178" s="236">
        <f t="shared" si="601"/>
        <v>1931.7178482626598</v>
      </c>
      <c r="CO178" s="236">
        <f t="shared" si="601"/>
        <v>1950.7937372219403</v>
      </c>
      <c r="CP178" s="236">
        <f t="shared" si="601"/>
        <v>1971.4180386765031</v>
      </c>
      <c r="CQ178" s="236">
        <f t="shared" si="601"/>
        <v>1998.4699081179351</v>
      </c>
      <c r="CR178" s="236">
        <f t="shared" si="601"/>
        <v>2001.8595836793611</v>
      </c>
      <c r="CS178" s="236">
        <f t="shared" si="601"/>
        <v>2014.6415437452777</v>
      </c>
      <c r="CT178" s="236">
        <f t="shared" si="601"/>
        <v>2006.1768079543028</v>
      </c>
      <c r="CU178" s="236">
        <f t="shared" si="601"/>
        <v>1995.5035826119793</v>
      </c>
      <c r="CV178" s="236">
        <f t="shared" si="601"/>
        <v>2002.9255813084353</v>
      </c>
      <c r="CW178" s="236">
        <f t="shared" si="601"/>
        <v>2014.3743488240257</v>
      </c>
      <c r="CX178" s="236">
        <f t="shared" si="601"/>
        <v>2032.0279410753433</v>
      </c>
      <c r="CY178" s="236">
        <f t="shared" si="601"/>
        <v>2034.862126271448</v>
      </c>
      <c r="CZ178" s="236">
        <f t="shared" si="601"/>
        <v>2030.9565042330405</v>
      </c>
      <c r="DA178" s="236">
        <f t="shared" si="601"/>
        <v>2022.6601097649489</v>
      </c>
      <c r="DD178" s="318"/>
      <c r="DE178" s="316"/>
      <c r="DF178" s="316"/>
      <c r="DG178" s="316"/>
      <c r="DH178" s="316"/>
      <c r="DI178" s="316"/>
      <c r="DJ178" s="316"/>
      <c r="DK178" s="316"/>
      <c r="DL178" s="316"/>
      <c r="DM178" s="316"/>
      <c r="DN178" s="316"/>
      <c r="DO178" s="316"/>
      <c r="DP178" s="316"/>
      <c r="DQ178" s="316"/>
      <c r="DR178" s="316"/>
      <c r="DS178" s="316"/>
      <c r="DT178" s="316"/>
      <c r="DU178" s="316"/>
      <c r="DV178" s="316"/>
      <c r="DW178" s="316"/>
      <c r="DX178" s="316"/>
      <c r="DY178" s="316"/>
      <c r="DZ178" s="316"/>
      <c r="EA178" s="316"/>
      <c r="EB178" s="316"/>
      <c r="EC178" s="316"/>
      <c r="ED178" s="316"/>
      <c r="EE178" s="316"/>
      <c r="EF178" s="316"/>
      <c r="EG178" s="316"/>
      <c r="EH178" s="316"/>
      <c r="EI178" s="316"/>
      <c r="EJ178" s="316"/>
      <c r="EK178" s="316"/>
      <c r="EL178" s="316"/>
      <c r="EM178" s="316"/>
      <c r="EN178" s="317"/>
      <c r="EO178" s="318"/>
      <c r="EP178" s="316"/>
      <c r="EQ178" s="316"/>
      <c r="ER178" s="316"/>
      <c r="ES178" s="316"/>
      <c r="ET178" s="316"/>
      <c r="EU178" s="316"/>
      <c r="EV178" s="316"/>
      <c r="EW178" s="316"/>
      <c r="EX178" s="316"/>
      <c r="EY178" s="316"/>
      <c r="EZ178" s="316"/>
      <c r="FA178" s="316"/>
      <c r="FB178" s="316"/>
      <c r="FC178" s="316"/>
      <c r="FD178" s="316"/>
      <c r="FE178" s="316"/>
      <c r="FF178" s="316"/>
      <c r="FG178" s="316"/>
      <c r="FH178" s="316"/>
      <c r="FI178" s="316"/>
      <c r="FJ178" s="316"/>
      <c r="FK178" s="316"/>
      <c r="FL178" s="316"/>
      <c r="FM178" s="316"/>
      <c r="FN178" s="360"/>
      <c r="FO178" s="316"/>
      <c r="FP178" s="316"/>
      <c r="FQ178" s="316"/>
      <c r="FR178" s="316"/>
      <c r="FS178" s="316"/>
      <c r="FT178" s="316"/>
      <c r="FU178" s="316"/>
      <c r="FV178" s="316"/>
      <c r="FW178" s="316"/>
      <c r="FX178" s="316"/>
      <c r="FY178" s="316"/>
      <c r="FZ178" s="316"/>
      <c r="GA178" s="316"/>
      <c r="GB178" s="316"/>
      <c r="GC178" s="316"/>
      <c r="GD178" s="316"/>
      <c r="GE178" s="316"/>
      <c r="GF178" s="316"/>
      <c r="GG178" s="316"/>
      <c r="GH178" s="316"/>
      <c r="GI178" s="316"/>
      <c r="GJ178" s="316"/>
      <c r="GK178" s="361"/>
    </row>
    <row r="179" spans="4:207" x14ac:dyDescent="0.25">
      <c r="D179" s="234"/>
      <c r="E179" s="191" t="s">
        <v>74</v>
      </c>
      <c r="DA179" s="228">
        <v>0</v>
      </c>
      <c r="DD179" s="343">
        <f>SUM(DD30:DD172)</f>
        <v>22354.470321751727</v>
      </c>
      <c r="DE179" s="196">
        <f t="shared" ref="DE179:EI179" si="602">SUM(DE30:DE172)</f>
        <v>22905.697324155735</v>
      </c>
      <c r="DF179" s="196">
        <f t="shared" si="602"/>
        <v>23297.140601160834</v>
      </c>
      <c r="DG179" s="196">
        <f t="shared" si="602"/>
        <v>23903.82534122188</v>
      </c>
      <c r="DH179" s="196">
        <f t="shared" si="602"/>
        <v>23802.139760458307</v>
      </c>
      <c r="DI179" s="196">
        <f t="shared" si="602"/>
        <v>24188.109946910612</v>
      </c>
      <c r="DJ179" s="196">
        <f t="shared" si="602"/>
        <v>24471.956717115729</v>
      </c>
      <c r="DK179" s="196">
        <f t="shared" si="602"/>
        <v>26459.656123107859</v>
      </c>
      <c r="DL179" s="196">
        <f t="shared" si="602"/>
        <v>29467.124980468128</v>
      </c>
      <c r="DM179" s="196">
        <f t="shared" si="602"/>
        <v>30726.652222401721</v>
      </c>
      <c r="DN179" s="196">
        <f t="shared" si="602"/>
        <v>31397.733910749448</v>
      </c>
      <c r="DO179" s="196">
        <f t="shared" si="602"/>
        <v>31507.416823341071</v>
      </c>
      <c r="DP179" s="196">
        <f t="shared" si="602"/>
        <v>32311.361811045666</v>
      </c>
      <c r="DQ179" s="196">
        <f t="shared" si="602"/>
        <v>34041.910991682991</v>
      </c>
      <c r="DR179" s="196">
        <f t="shared" si="602"/>
        <v>34597.764872134394</v>
      </c>
      <c r="DS179" s="196">
        <f t="shared" si="602"/>
        <v>35091.412394911611</v>
      </c>
      <c r="DT179" s="196">
        <f t="shared" si="602"/>
        <v>36378.472642752313</v>
      </c>
      <c r="DU179" s="196">
        <f t="shared" si="602"/>
        <v>37177.602927248721</v>
      </c>
      <c r="DV179" s="196">
        <f t="shared" si="602"/>
        <v>36804.181491378651</v>
      </c>
      <c r="DW179" s="196">
        <f t="shared" si="602"/>
        <v>37138.263402804965</v>
      </c>
      <c r="DX179" s="196">
        <f t="shared" si="602"/>
        <v>37732.934801202508</v>
      </c>
      <c r="DY179" s="196">
        <f t="shared" si="602"/>
        <v>38110.945764458273</v>
      </c>
      <c r="DZ179" s="196">
        <f t="shared" si="602"/>
        <v>37905.809093298398</v>
      </c>
      <c r="EA179" s="196">
        <f t="shared" si="602"/>
        <v>37696.51785273954</v>
      </c>
      <c r="EB179" s="196">
        <f t="shared" si="602"/>
        <v>37951.265736292095</v>
      </c>
      <c r="EC179" s="196">
        <f t="shared" si="602"/>
        <v>38835.321446104339</v>
      </c>
      <c r="ED179" s="196">
        <f t="shared" si="602"/>
        <v>40907.881009306991</v>
      </c>
      <c r="EE179" s="196">
        <f t="shared" si="602"/>
        <v>41533.727200520872</v>
      </c>
      <c r="EF179" s="196">
        <f t="shared" si="602"/>
        <v>42303.162688644217</v>
      </c>
      <c r="EG179" s="196">
        <f t="shared" si="602"/>
        <v>42206.985290699151</v>
      </c>
      <c r="EH179" s="196">
        <f t="shared" si="602"/>
        <v>42052.073895546026</v>
      </c>
      <c r="EI179" s="196">
        <f t="shared" si="602"/>
        <v>41643.287044473574</v>
      </c>
      <c r="EJ179" s="196">
        <f t="shared" ref="EJ179:FO179" si="603">SUM(EJ30:EJ172)</f>
        <v>40796.054696715088</v>
      </c>
      <c r="EK179" s="196">
        <f t="shared" si="603"/>
        <v>40563.669198558666</v>
      </c>
      <c r="EL179" s="196">
        <f t="shared" si="603"/>
        <v>40357.409485996199</v>
      </c>
      <c r="EM179" s="196">
        <f t="shared" si="603"/>
        <v>40214.164713339058</v>
      </c>
      <c r="EN179" s="344">
        <f t="shared" si="603"/>
        <v>24518.018682982314</v>
      </c>
      <c r="EO179" s="343">
        <f t="shared" si="603"/>
        <v>22466.55882215613</v>
      </c>
      <c r="EP179" s="196">
        <f t="shared" si="603"/>
        <v>57405.433503599997</v>
      </c>
      <c r="EQ179" s="196">
        <f t="shared" si="603"/>
        <v>61956.841630319999</v>
      </c>
      <c r="ER179" s="196">
        <f t="shared" si="603"/>
        <v>66151.151342639991</v>
      </c>
      <c r="ES179" s="196">
        <f t="shared" si="603"/>
        <v>73249.073188199996</v>
      </c>
      <c r="ET179" s="196">
        <f t="shared" si="603"/>
        <v>73789.709600880014</v>
      </c>
      <c r="EU179" s="196">
        <f t="shared" si="603"/>
        <v>75313.931663879994</v>
      </c>
      <c r="EV179" s="196">
        <f t="shared" si="603"/>
        <v>75064.406311440005</v>
      </c>
      <c r="EW179" s="196">
        <f t="shared" si="603"/>
        <v>75543.55964064</v>
      </c>
      <c r="EX179" s="196">
        <f t="shared" si="603"/>
        <v>76041.698798519996</v>
      </c>
      <c r="EY179" s="196">
        <f t="shared" si="603"/>
        <v>76040.361600839999</v>
      </c>
      <c r="EZ179" s="196">
        <f t="shared" si="603"/>
        <v>76264.234595639995</v>
      </c>
      <c r="FA179" s="196">
        <f t="shared" si="603"/>
        <v>76508.961427079994</v>
      </c>
      <c r="FB179" s="196">
        <f t="shared" si="603"/>
        <v>76954.803339959995</v>
      </c>
      <c r="FC179" s="196">
        <f t="shared" si="603"/>
        <v>77671.479085200001</v>
      </c>
      <c r="FD179" s="196">
        <f t="shared" si="603"/>
        <v>78487.171733880008</v>
      </c>
      <c r="FE179" s="196">
        <f t="shared" si="603"/>
        <v>78204.620665080001</v>
      </c>
      <c r="FF179" s="196">
        <f t="shared" si="603"/>
        <v>78763.657943880011</v>
      </c>
      <c r="FG179" s="196">
        <f t="shared" si="603"/>
        <v>79051.079081520016</v>
      </c>
      <c r="FH179" s="196">
        <f t="shared" si="603"/>
        <v>79666.090260120007</v>
      </c>
      <c r="FI179" s="196">
        <f t="shared" si="603"/>
        <v>80048.783145240013</v>
      </c>
      <c r="FJ179" s="196">
        <f t="shared" si="603"/>
        <v>80206.444510920002</v>
      </c>
      <c r="FK179" s="196">
        <f t="shared" si="603"/>
        <v>80732.011454640015</v>
      </c>
      <c r="FL179" s="196">
        <f t="shared" si="603"/>
        <v>81046.011533760015</v>
      </c>
      <c r="FM179" s="335">
        <f>SUM(FM30:FM172)</f>
        <v>81017.986795200006</v>
      </c>
      <c r="FN179" s="363">
        <f t="shared" si="603"/>
        <v>80260.343326800008</v>
      </c>
      <c r="FO179" s="196">
        <f t="shared" si="603"/>
        <v>79359.765652439994</v>
      </c>
      <c r="FP179" s="196">
        <f t="shared" ref="FP179:GY179" si="604">SUM(FP30:FP172)</f>
        <v>78602.685328439999</v>
      </c>
      <c r="FQ179" s="196">
        <f t="shared" si="604"/>
        <v>76719.628931400002</v>
      </c>
      <c r="FR179" s="196">
        <f t="shared" si="604"/>
        <v>77390.185214159996</v>
      </c>
      <c r="FS179" s="196">
        <f t="shared" si="604"/>
        <v>77120.184304800016</v>
      </c>
      <c r="FT179" s="196">
        <f t="shared" si="604"/>
        <v>77218.444943640003</v>
      </c>
      <c r="FU179" s="196">
        <f t="shared" si="604"/>
        <v>77313.687403680015</v>
      </c>
      <c r="FV179" s="196">
        <f t="shared" si="604"/>
        <v>77925.853965960021</v>
      </c>
      <c r="FW179" s="196">
        <f t="shared" si="604"/>
        <v>78571.491649560019</v>
      </c>
      <c r="FX179" s="196">
        <f t="shared" si="604"/>
        <v>79315.020537480028</v>
      </c>
      <c r="FY179" s="196">
        <f t="shared" si="604"/>
        <v>79149.687729840036</v>
      </c>
      <c r="FZ179" s="196">
        <f t="shared" si="604"/>
        <v>78635.629374120035</v>
      </c>
      <c r="GA179" s="196">
        <f t="shared" si="604"/>
        <v>78271.708853520046</v>
      </c>
      <c r="GB179" s="196">
        <f t="shared" si="604"/>
        <v>77675.737557600049</v>
      </c>
      <c r="GC179" s="196">
        <f t="shared" si="604"/>
        <v>76164.386046840053</v>
      </c>
      <c r="GD179" s="196">
        <f t="shared" si="604"/>
        <v>76386.07054260005</v>
      </c>
      <c r="GE179" s="196">
        <f t="shared" si="604"/>
        <v>76208.719663440046</v>
      </c>
      <c r="GF179" s="196">
        <f t="shared" si="604"/>
        <v>75912.565266720063</v>
      </c>
      <c r="GG179" s="196">
        <f t="shared" si="604"/>
        <v>75040.566237000065</v>
      </c>
      <c r="GH179" s="196">
        <f t="shared" si="604"/>
        <v>75168.102718800059</v>
      </c>
      <c r="GI179" s="196">
        <f t="shared" si="604"/>
        <v>75695.301700200071</v>
      </c>
      <c r="GJ179" s="196">
        <f t="shared" si="604"/>
        <v>76448.742617520067</v>
      </c>
      <c r="GK179" s="364">
        <f t="shared" si="604"/>
        <v>77014.884557520068</v>
      </c>
      <c r="GL179" s="308">
        <f t="shared" si="604"/>
        <v>77521.34773656007</v>
      </c>
      <c r="GM179" s="196">
        <f t="shared" si="604"/>
        <v>78286.878076680092</v>
      </c>
      <c r="GN179" s="196">
        <f t="shared" si="604"/>
        <v>79114.547421000083</v>
      </c>
      <c r="GO179" s="196">
        <f t="shared" si="604"/>
        <v>80200.160094600084</v>
      </c>
      <c r="GP179" s="196">
        <f t="shared" si="604"/>
        <v>80336.190425400069</v>
      </c>
      <c r="GQ179" s="196">
        <f t="shared" si="604"/>
        <v>80849.140477560053</v>
      </c>
      <c r="GR179" s="196">
        <f t="shared" si="604"/>
        <v>80509.444011360058</v>
      </c>
      <c r="GS179" s="196">
        <f t="shared" si="604"/>
        <v>80081.119132560052</v>
      </c>
      <c r="GT179" s="196">
        <f t="shared" si="604"/>
        <v>80378.969743800044</v>
      </c>
      <c r="GU179" s="196">
        <f t="shared" si="604"/>
        <v>80838.417736440038</v>
      </c>
      <c r="GV179" s="196">
        <f t="shared" si="604"/>
        <v>81546.870197520053</v>
      </c>
      <c r="GW179" s="196">
        <f t="shared" si="604"/>
        <v>81660.608265600051</v>
      </c>
      <c r="GX179" s="196">
        <f t="shared" si="604"/>
        <v>81503.872599240072</v>
      </c>
      <c r="GY179" s="196">
        <f t="shared" si="604"/>
        <v>81170.931801960061</v>
      </c>
    </row>
    <row r="180" spans="4:207" ht="24" customHeight="1" x14ac:dyDescent="0.25">
      <c r="D180" s="351" t="s">
        <v>378</v>
      </c>
      <c r="E180" s="195" t="s">
        <v>76</v>
      </c>
      <c r="DA180" s="228">
        <v>0</v>
      </c>
      <c r="DD180" s="345">
        <f>DD179*$D$21</f>
        <v>104171.83169936306</v>
      </c>
      <c r="DE180" s="204">
        <f t="shared" ref="DE180:EI180" si="605">DE179*$D$21</f>
        <v>106740.54953056572</v>
      </c>
      <c r="DF180" s="204">
        <f t="shared" si="605"/>
        <v>108564.6752014095</v>
      </c>
      <c r="DG180" s="204">
        <f t="shared" si="605"/>
        <v>111391.82609009396</v>
      </c>
      <c r="DH180" s="204">
        <f t="shared" si="605"/>
        <v>110917.97128373571</v>
      </c>
      <c r="DI180" s="204">
        <f t="shared" si="605"/>
        <v>112716.59235260346</v>
      </c>
      <c r="DJ180" s="204">
        <f t="shared" si="605"/>
        <v>114039.3183017593</v>
      </c>
      <c r="DK180" s="204">
        <f t="shared" si="605"/>
        <v>123301.99753368263</v>
      </c>
      <c r="DL180" s="204">
        <f t="shared" si="605"/>
        <v>137316.80240898149</v>
      </c>
      <c r="DM180" s="204">
        <f t="shared" si="605"/>
        <v>143186.19935639203</v>
      </c>
      <c r="DN180" s="204">
        <f t="shared" si="605"/>
        <v>146313.44002409244</v>
      </c>
      <c r="DO180" s="204">
        <f t="shared" si="605"/>
        <v>146824.56239676938</v>
      </c>
      <c r="DP180" s="204">
        <f t="shared" si="605"/>
        <v>150570.94603947282</v>
      </c>
      <c r="DQ180" s="204">
        <f t="shared" si="605"/>
        <v>158635.30522124274</v>
      </c>
      <c r="DR180" s="204">
        <f t="shared" si="605"/>
        <v>161225.58430414629</v>
      </c>
      <c r="DS180" s="204">
        <f t="shared" si="605"/>
        <v>163525.98176028812</v>
      </c>
      <c r="DT180" s="204">
        <f t="shared" si="605"/>
        <v>169523.68251522578</v>
      </c>
      <c r="DU180" s="204">
        <f t="shared" si="605"/>
        <v>173247.62964097905</v>
      </c>
      <c r="DV180" s="204">
        <f t="shared" si="605"/>
        <v>171507.48574982453</v>
      </c>
      <c r="DW180" s="204">
        <f t="shared" si="605"/>
        <v>173064.30745707115</v>
      </c>
      <c r="DX180" s="204">
        <f t="shared" si="605"/>
        <v>175835.4761736037</v>
      </c>
      <c r="DY180" s="204">
        <f t="shared" si="605"/>
        <v>177597.00726237556</v>
      </c>
      <c r="DZ180" s="204">
        <f t="shared" si="605"/>
        <v>176641.07037477053</v>
      </c>
      <c r="EA180" s="204">
        <f t="shared" si="605"/>
        <v>175665.77319376628</v>
      </c>
      <c r="EB180" s="204">
        <f t="shared" si="605"/>
        <v>176852.89833112116</v>
      </c>
      <c r="EC180" s="204">
        <f t="shared" si="605"/>
        <v>180972.59793884621</v>
      </c>
      <c r="ED180" s="204">
        <f t="shared" si="605"/>
        <v>190630.72550337057</v>
      </c>
      <c r="EE180" s="204">
        <f t="shared" si="605"/>
        <v>193547.16875442726</v>
      </c>
      <c r="EF180" s="204">
        <f t="shared" si="605"/>
        <v>197132.73812908205</v>
      </c>
      <c r="EG180" s="204">
        <f t="shared" si="605"/>
        <v>196684.55145465804</v>
      </c>
      <c r="EH180" s="204">
        <f t="shared" si="605"/>
        <v>195962.66435324447</v>
      </c>
      <c r="EI180" s="204">
        <f t="shared" si="605"/>
        <v>194057.71762724686</v>
      </c>
      <c r="EJ180" s="204">
        <f t="shared" ref="EJ180:FO180" si="606">EJ179*$D$21</f>
        <v>190109.61488669232</v>
      </c>
      <c r="EK180" s="204">
        <f t="shared" si="606"/>
        <v>189026.69846528338</v>
      </c>
      <c r="EL180" s="204">
        <f t="shared" si="606"/>
        <v>188065.5282047423</v>
      </c>
      <c r="EM180" s="204">
        <f t="shared" si="606"/>
        <v>187398.00756416001</v>
      </c>
      <c r="EN180" s="346">
        <f t="shared" si="606"/>
        <v>114253.96706269759</v>
      </c>
      <c r="EO180" s="345">
        <f t="shared" si="606"/>
        <v>104694.16411124756</v>
      </c>
      <c r="EP180" s="204">
        <f t="shared" si="606"/>
        <v>267509.320126776</v>
      </c>
      <c r="EQ180" s="204">
        <f t="shared" si="606"/>
        <v>288718.88199729123</v>
      </c>
      <c r="ER180" s="204">
        <f t="shared" si="606"/>
        <v>308264.36525670235</v>
      </c>
      <c r="ES180" s="204">
        <f t="shared" si="606"/>
        <v>341340.681057012</v>
      </c>
      <c r="ET180" s="204">
        <f t="shared" si="606"/>
        <v>343860.04674010089</v>
      </c>
      <c r="EU180" s="204">
        <f t="shared" si="606"/>
        <v>350962.92155368079</v>
      </c>
      <c r="EV180" s="204">
        <f t="shared" si="606"/>
        <v>349800.13341131044</v>
      </c>
      <c r="EW180" s="204">
        <f t="shared" si="606"/>
        <v>352032.98792538239</v>
      </c>
      <c r="EX180" s="204">
        <f t="shared" si="606"/>
        <v>354354.31640110316</v>
      </c>
      <c r="EY180" s="204">
        <f t="shared" si="606"/>
        <v>354348.08505991439</v>
      </c>
      <c r="EZ180" s="204">
        <f t="shared" si="606"/>
        <v>355391.33321568236</v>
      </c>
      <c r="FA180" s="204">
        <f t="shared" si="606"/>
        <v>356531.76025019278</v>
      </c>
      <c r="FB180" s="204">
        <f t="shared" si="606"/>
        <v>358609.38356421358</v>
      </c>
      <c r="FC180" s="204">
        <f t="shared" si="606"/>
        <v>361949.09253703203</v>
      </c>
      <c r="FD180" s="204">
        <f t="shared" si="606"/>
        <v>365750.22027988086</v>
      </c>
      <c r="FE180" s="204">
        <f t="shared" si="606"/>
        <v>364433.53229927283</v>
      </c>
      <c r="FF180" s="204">
        <f t="shared" si="606"/>
        <v>367038.64601848088</v>
      </c>
      <c r="FG180" s="204">
        <f t="shared" si="606"/>
        <v>368378.02851988329</v>
      </c>
      <c r="FH180" s="204">
        <f t="shared" si="606"/>
        <v>371243.98061215924</v>
      </c>
      <c r="FI180" s="204">
        <f t="shared" si="606"/>
        <v>373027.32945681846</v>
      </c>
      <c r="FJ180" s="204">
        <f t="shared" si="606"/>
        <v>373762.03142088722</v>
      </c>
      <c r="FK180" s="204">
        <f t="shared" si="606"/>
        <v>376211.17337862245</v>
      </c>
      <c r="FL180" s="204">
        <f t="shared" si="606"/>
        <v>377674.4137473217</v>
      </c>
      <c r="FM180" s="336">
        <f t="shared" si="606"/>
        <v>377543.81846563204</v>
      </c>
      <c r="FN180" s="365">
        <f t="shared" si="606"/>
        <v>374013.19990288804</v>
      </c>
      <c r="FO180" s="204">
        <f t="shared" si="606"/>
        <v>369816.50794037036</v>
      </c>
      <c r="FP180" s="204">
        <f t="shared" ref="FP180:GU180" si="607">FP179*$D$21</f>
        <v>366288.51363053039</v>
      </c>
      <c r="FQ180" s="204">
        <f t="shared" si="607"/>
        <v>357513.47082032403</v>
      </c>
      <c r="FR180" s="204">
        <f t="shared" si="607"/>
        <v>360638.26309798559</v>
      </c>
      <c r="FS180" s="204">
        <f t="shared" si="607"/>
        <v>359380.0588603681</v>
      </c>
      <c r="FT180" s="204">
        <f t="shared" si="607"/>
        <v>359837.95343736245</v>
      </c>
      <c r="FU180" s="204">
        <f t="shared" si="607"/>
        <v>360281.78330114885</v>
      </c>
      <c r="FV180" s="204">
        <f t="shared" si="607"/>
        <v>363134.47948137368</v>
      </c>
      <c r="FW180" s="204">
        <f t="shared" si="607"/>
        <v>366143.15108694969</v>
      </c>
      <c r="FX180" s="204">
        <f t="shared" si="607"/>
        <v>369607.99570465693</v>
      </c>
      <c r="FY180" s="204">
        <f t="shared" si="607"/>
        <v>368837.54482105456</v>
      </c>
      <c r="FZ180" s="204">
        <f t="shared" si="607"/>
        <v>366442.0328833994</v>
      </c>
      <c r="GA180" s="204">
        <f t="shared" si="607"/>
        <v>364746.16325740342</v>
      </c>
      <c r="GB180" s="204">
        <f t="shared" si="607"/>
        <v>361968.93701841624</v>
      </c>
      <c r="GC180" s="204">
        <f t="shared" si="607"/>
        <v>354926.03897827468</v>
      </c>
      <c r="GD180" s="204">
        <f t="shared" si="607"/>
        <v>355959.08872851625</v>
      </c>
      <c r="GE180" s="204">
        <f t="shared" si="607"/>
        <v>355132.63363163063</v>
      </c>
      <c r="GF180" s="204">
        <f t="shared" si="607"/>
        <v>353752.55414291553</v>
      </c>
      <c r="GG180" s="204">
        <f t="shared" si="607"/>
        <v>349689.03866442031</v>
      </c>
      <c r="GH180" s="204">
        <f t="shared" si="607"/>
        <v>350283.35866960831</v>
      </c>
      <c r="GI180" s="204">
        <f t="shared" si="607"/>
        <v>352740.10592293233</v>
      </c>
      <c r="GJ180" s="204">
        <f t="shared" si="607"/>
        <v>356251.14059764351</v>
      </c>
      <c r="GK180" s="366">
        <f t="shared" si="607"/>
        <v>358889.3620380435</v>
      </c>
      <c r="GL180" s="309">
        <f t="shared" si="607"/>
        <v>361249.48045236996</v>
      </c>
      <c r="GM180" s="204">
        <f t="shared" si="607"/>
        <v>364816.85183732922</v>
      </c>
      <c r="GN180" s="204">
        <f t="shared" si="607"/>
        <v>368673.79098186042</v>
      </c>
      <c r="GO180" s="204">
        <f t="shared" si="607"/>
        <v>373732.74604083638</v>
      </c>
      <c r="GP180" s="204">
        <f t="shared" si="607"/>
        <v>374366.64738236432</v>
      </c>
      <c r="GQ180" s="204">
        <f t="shared" si="607"/>
        <v>376756.99462542986</v>
      </c>
      <c r="GR180" s="204">
        <f t="shared" si="607"/>
        <v>375174.00909293786</v>
      </c>
      <c r="GS180" s="204">
        <f t="shared" si="607"/>
        <v>373178.01515772985</v>
      </c>
      <c r="GT180" s="204">
        <f t="shared" si="607"/>
        <v>374565.99900610821</v>
      </c>
      <c r="GU180" s="204">
        <f t="shared" si="607"/>
        <v>376707.02665181056</v>
      </c>
      <c r="GV180" s="204">
        <f t="shared" ref="GV180:GY180" si="608">GV179*$D$21</f>
        <v>380008.41512044345</v>
      </c>
      <c r="GW180" s="204">
        <f t="shared" si="608"/>
        <v>380538.43451769627</v>
      </c>
      <c r="GX180" s="204">
        <f t="shared" si="608"/>
        <v>379808.04631245875</v>
      </c>
      <c r="GY180" s="204">
        <f t="shared" si="608"/>
        <v>378256.54219713388</v>
      </c>
    </row>
    <row r="181" spans="4:207" ht="24.75" customHeight="1" x14ac:dyDescent="0.25">
      <c r="D181" s="296" t="s">
        <v>377</v>
      </c>
      <c r="E181" s="191" t="s">
        <v>78</v>
      </c>
      <c r="DD181" s="347">
        <f>DD180*ERInput!$D$29*ER_Cals_HH!DD24</f>
        <v>4739818.3423210187</v>
      </c>
      <c r="DE181" s="205">
        <f>DE180*ERInput!$D$29*ER_Cals_HH!DE24</f>
        <v>11581349.624066381</v>
      </c>
      <c r="DF181" s="205">
        <f>DF180*ERInput!$D$29*ER_Cals_HH!DF24</f>
        <v>11019314.532943064</v>
      </c>
      <c r="DG181" s="205">
        <f>DG180*ERInput!$D$29*ER_Cals_HH!DG24</f>
        <v>12086013.130775195</v>
      </c>
      <c r="DH181" s="205">
        <f>DH180*ERInput!$D$29*ER_Cals_HH!DH24</f>
        <v>11646386.984792249</v>
      </c>
      <c r="DI181" s="205">
        <f>DI180*ERInput!$D$29*ER_Cals_HH!DI24</f>
        <v>12229750.270257475</v>
      </c>
      <c r="DJ181" s="205">
        <f>DJ180*ERInput!$D$29*ER_Cals_HH!DJ24</f>
        <v>11974128.421684725</v>
      </c>
      <c r="DK181" s="205">
        <f>DK180*ERInput!$D$29*ER_Cals_HH!DK24</f>
        <v>13378266.732404565</v>
      </c>
      <c r="DL181" s="205">
        <f>DL180*ERInput!$D$29*ER_Cals_HH!DL24</f>
        <v>14898873.061374491</v>
      </c>
      <c r="DM181" s="205">
        <f>DM180*ERInput!$D$29*ER_Cals_HH!DM24</f>
        <v>15034550.932421163</v>
      </c>
      <c r="DN181" s="205">
        <f>DN180*ERInput!$D$29*ER_Cals_HH!DN24</f>
        <v>15875008.242614031</v>
      </c>
      <c r="DO181" s="205">
        <f>DO180*ERInput!$D$29*ER_Cals_HH!DO24</f>
        <v>15416579.051660785</v>
      </c>
      <c r="DP181" s="205">
        <f>DP180*ERInput!$D$29*ER_Cals_HH!DP24</f>
        <v>16336947.645282803</v>
      </c>
      <c r="DQ181" s="205">
        <f>DQ180*ERInput!$D$29*ER_Cals_HH!DQ24</f>
        <v>17211930.616504837</v>
      </c>
      <c r="DR181" s="205">
        <f>DR180*ERInput!$D$29*ER_Cals_HH!DR24</f>
        <v>15800107.261806337</v>
      </c>
      <c r="DS181" s="205">
        <f>DS180*ERInput!$D$29*ER_Cals_HH!DS24</f>
        <v>17742569.020991262</v>
      </c>
      <c r="DT181" s="205">
        <f>DT180*ERInput!$D$29*ER_Cals_HH!DT24</f>
        <v>17799986.664098706</v>
      </c>
      <c r="DU181" s="205">
        <f>DU180*ERInput!$D$29*ER_Cals_HH!DU24</f>
        <v>18797367.816046227</v>
      </c>
      <c r="DV181" s="205">
        <f>DV180*ERInput!$D$29*ER_Cals_HH!DV24</f>
        <v>18008286.003731575</v>
      </c>
      <c r="DW181" s="205">
        <f>DW180*ERInput!$D$29*ER_Cals_HH!DW24</f>
        <v>18777477.359092217</v>
      </c>
      <c r="DX181" s="205">
        <f>DX180*ERInput!$D$29*ER_Cals_HH!DX24</f>
        <v>19078149.164836001</v>
      </c>
      <c r="DY181" s="205">
        <f>DY180*ERInput!$D$29*ER_Cals_HH!DY24</f>
        <v>18647685.76254943</v>
      </c>
      <c r="DZ181" s="205">
        <f>DZ180*ERInput!$D$29*ER_Cals_HH!DZ24</f>
        <v>19165556.1356626</v>
      </c>
      <c r="EA181" s="205">
        <f>EA180*ERInput!$D$29*ER_Cals_HH!EA24</f>
        <v>18444906.185345456</v>
      </c>
      <c r="EB181" s="205">
        <f>EB180*ERInput!$D$29*ER_Cals_HH!EB24</f>
        <v>19188539.468926646</v>
      </c>
      <c r="EC181" s="205">
        <f>EC180*ERInput!$D$29*ER_Cals_HH!EC24</f>
        <v>19635526.876364812</v>
      </c>
      <c r="ED181" s="205">
        <f>ED180*ERInput!$D$29*ER_Cals_HH!ED24</f>
        <v>18681811.099330314</v>
      </c>
      <c r="EE181" s="205">
        <f>EE180*ERInput!$D$29*ER_Cals_HH!EE24</f>
        <v>20999867.809855357</v>
      </c>
      <c r="EF181" s="205">
        <f>EF180*ERInput!$D$29*ER_Cals_HH!EF24</f>
        <v>20698937.503553614</v>
      </c>
      <c r="EG181" s="205">
        <f>EG180*ERInput!$D$29*ER_Cals_HH!EG24</f>
        <v>21340273.832830396</v>
      </c>
      <c r="EH181" s="205">
        <f>EH180*ERInput!$D$29*ER_Cals_HH!EH24</f>
        <v>20576079.757090669</v>
      </c>
      <c r="EI181" s="205">
        <f>EI180*ERInput!$D$29*ER_Cals_HH!EI24</f>
        <v>21055262.362556286</v>
      </c>
      <c r="EJ181" s="205">
        <f>EJ180*ERInput!$D$29*ER_Cals_HH!EJ24</f>
        <v>20626893.215206116</v>
      </c>
      <c r="EK181" s="205">
        <f>EK180*ERInput!$D$29*ER_Cals_HH!EK24</f>
        <v>19847803.338854752</v>
      </c>
      <c r="EL181" s="205">
        <f>EL180*ERInput!$D$29*ER_Cals_HH!EL24</f>
        <v>20405109.810214538</v>
      </c>
      <c r="EM181" s="205">
        <f>EM180*ERInput!$D$29*ER_Cals_HH!EM24</f>
        <v>19676790.794236802</v>
      </c>
      <c r="EN181" s="348">
        <f>EN180*ERInput!$D$29*ER_Cals_HH!EN24</f>
        <v>7197999.9249499477</v>
      </c>
      <c r="EO181" s="347">
        <f>EO180*ERInput!$D$29*ER_Cals_HH!EO24</f>
        <v>4763584.4670617646</v>
      </c>
      <c r="EP181" s="205">
        <f>EP180*ERInput!$D$29*ER_Cals_HH!EP24</f>
        <v>29024761.233755194</v>
      </c>
      <c r="EQ181" s="205">
        <f>EQ180*ERInput!$D$29*ER_Cals_HH!EQ24</f>
        <v>28294450.43573454</v>
      </c>
      <c r="ER181" s="205">
        <f>ER180*ERInput!$D$29*ER_Cals_HH!ER24</f>
        <v>33446683.630352203</v>
      </c>
      <c r="ES181" s="205">
        <f>ES180*ERInput!$D$29*ER_Cals_HH!ES24</f>
        <v>35840771.510986254</v>
      </c>
      <c r="ET181" s="205">
        <f>ET180*ERInput!$D$29*ER_Cals_HH!ET24</f>
        <v>37308815.071300946</v>
      </c>
      <c r="EU181" s="205">
        <f>EU180*ERInput!$D$29*ER_Cals_HH!EU24</f>
        <v>36851106.763136484</v>
      </c>
      <c r="EV181" s="205">
        <f>EV180*ERInput!$D$29*ER_Cals_HH!EV24</f>
        <v>37953314.475127183</v>
      </c>
      <c r="EW181" s="205">
        <f>EW180*ERInput!$D$29*ER_Cals_HH!EW24</f>
        <v>38195579.189903989</v>
      </c>
      <c r="EX181" s="205">
        <f>EX180*ERInput!$D$29*ER_Cals_HH!EX24</f>
        <v>37207203.222115837</v>
      </c>
      <c r="EY181" s="205">
        <f>EY180*ERInput!$D$29*ER_Cals_HH!EY24</f>
        <v>38446767.22900071</v>
      </c>
      <c r="EZ181" s="205">
        <f>EZ180*ERInput!$D$29*ER_Cals_HH!EZ24</f>
        <v>37316089.987646647</v>
      </c>
      <c r="FA181" s="205">
        <f>FA180*ERInput!$D$29*ER_Cals_HH!FA24</f>
        <v>38683695.987145916</v>
      </c>
      <c r="FB181" s="205">
        <f>FB180*ERInput!$D$29*ER_Cals_HH!FB24</f>
        <v>38909118.116717175</v>
      </c>
      <c r="FC181" s="205">
        <f>FC180*ERInput!$D$29*ER_Cals_HH!FC24</f>
        <v>36737832.892508753</v>
      </c>
      <c r="FD181" s="205">
        <f>FD180*ERInput!$D$29*ER_Cals_HH!FD24</f>
        <v>39683898.900367074</v>
      </c>
      <c r="FE181" s="205">
        <f>FE180*ERInput!$D$29*ER_Cals_HH!FE24</f>
        <v>38265520.89142365</v>
      </c>
      <c r="FF181" s="205">
        <f>FF180*ERInput!$D$29*ER_Cals_HH!FF24</f>
        <v>39823693.093005173</v>
      </c>
      <c r="FG181" s="205">
        <f>FG180*ERInput!$D$29*ER_Cals_HH!FG24</f>
        <v>38679692.994587742</v>
      </c>
      <c r="FH181" s="205">
        <f>FH180*ERInput!$D$29*ER_Cals_HH!FH24</f>
        <v>40279971.896419279</v>
      </c>
      <c r="FI181" s="205">
        <f>FI180*ERInput!$D$29*ER_Cals_HH!FI24</f>
        <v>40473465.246064804</v>
      </c>
      <c r="FJ181" s="205">
        <f>FJ180*ERInput!$D$29*ER_Cals_HH!FJ24</f>
        <v>39245013.299193151</v>
      </c>
      <c r="FK181" s="205">
        <f>FK180*ERInput!$D$29*ER_Cals_HH!FK24</f>
        <v>40818912.311580531</v>
      </c>
      <c r="FL181" s="205">
        <f>FL180*ERInput!$D$29*ER_Cals_HH!FL24</f>
        <v>39655813.443468779</v>
      </c>
      <c r="FM181" s="337">
        <f>FM180*ERInput!$D$29*ER_Cals_HH!FM24</f>
        <v>23785260.563334819</v>
      </c>
      <c r="FN181" s="367">
        <f>FN180*ERInput!$D$29*ER_Cals_HH!FN24</f>
        <v>40580432.189463355</v>
      </c>
      <c r="FO181" s="205">
        <f>FO180*ERInput!$D$29*ER_Cals_HH!FO24</f>
        <v>36242017.778156295</v>
      </c>
      <c r="FP181" s="205">
        <f>FP180*ERInput!$D$29*ER_Cals_HH!FP24</f>
        <v>39742303.728912547</v>
      </c>
      <c r="FQ181" s="205">
        <f>FQ180*ERInput!$D$29*ER_Cals_HH!FQ24</f>
        <v>37538914.436134025</v>
      </c>
      <c r="FR181" s="205">
        <f>FR180*ERInput!$D$29*ER_Cals_HH!FR24</f>
        <v>39129251.546131432</v>
      </c>
      <c r="FS181" s="205">
        <f>FS180*ERInput!$D$29*ER_Cals_HH!FS24</f>
        <v>37734906.180338651</v>
      </c>
      <c r="FT181" s="205">
        <f>FT180*ERInput!$D$29*ER_Cals_HH!FT24</f>
        <v>39042417.947953828</v>
      </c>
      <c r="FU181" s="205">
        <f>FU180*ERInput!$D$29*ER_Cals_HH!FU24</f>
        <v>39090573.488174647</v>
      </c>
      <c r="FV181" s="205">
        <f>FV180*ERInput!$D$29*ER_Cals_HH!FV24</f>
        <v>38129120.345544234</v>
      </c>
      <c r="FW181" s="205">
        <f>FW180*ERInput!$D$29*ER_Cals_HH!FW24</f>
        <v>39726531.892934039</v>
      </c>
      <c r="FX181" s="205">
        <f>FX180*ERInput!$D$29*ER_Cals_HH!FX24</f>
        <v>38808839.548988976</v>
      </c>
      <c r="FY181" s="205">
        <f>FY180*ERInput!$D$29*ER_Cals_HH!FY24</f>
        <v>40018873.613084421</v>
      </c>
      <c r="FZ181" s="205">
        <f>FZ180*ERInput!$D$29*ER_Cals_HH!FZ24</f>
        <v>39758960.567848839</v>
      </c>
      <c r="GA181" s="205">
        <f>GA180*ERInput!$D$29*ER_Cals_HH!GA24</f>
        <v>35745123.999225534</v>
      </c>
      <c r="GB181" s="205">
        <f>GB180*ERInput!$D$29*ER_Cals_HH!GB24</f>
        <v>39273629.666498162</v>
      </c>
      <c r="GC181" s="205">
        <f>GC180*ERInput!$D$29*ER_Cals_HH!GC24</f>
        <v>37267234.09271884</v>
      </c>
      <c r="GD181" s="205">
        <f>GD180*ERInput!$D$29*ER_Cals_HH!GD24</f>
        <v>38621561.127044007</v>
      </c>
      <c r="GE181" s="205">
        <f>GE180*ERInput!$D$29*ER_Cals_HH!GE24</f>
        <v>37288926.531321213</v>
      </c>
      <c r="GF181" s="205">
        <f>GF180*ERInput!$D$29*ER_Cals_HH!GF24</f>
        <v>38382152.124506332</v>
      </c>
      <c r="GG181" s="205">
        <f>GG180*ERInput!$D$29*ER_Cals_HH!GG24</f>
        <v>37941260.695089608</v>
      </c>
      <c r="GH181" s="205">
        <f>GH180*ERInput!$D$29*ER_Cals_HH!GH24</f>
        <v>36779752.660308868</v>
      </c>
      <c r="GI181" s="205">
        <f>GI180*ERInput!$D$29*ER_Cals_HH!GI24</f>
        <v>38272301.492638156</v>
      </c>
      <c r="GJ181" s="205">
        <f>GJ180*ERInput!$D$29*ER_Cals_HH!GJ24</f>
        <v>37406369.76275257</v>
      </c>
      <c r="GK181" s="368">
        <f>GK180*ERInput!$D$29*ER_Cals_HH!GK24</f>
        <v>38939495.781127721</v>
      </c>
      <c r="GL181" s="310">
        <f>GL180*ERInput!$D$29*ER_Cals_HH!GL24</f>
        <v>39195568.629082143</v>
      </c>
      <c r="GM181" s="205">
        <f>GM180*ERInput!$D$29*ER_Cals_HH!GM24</f>
        <v>35752051.480058268</v>
      </c>
      <c r="GN181" s="205">
        <f>GN180*ERInput!$D$29*ER_Cals_HH!GN24</f>
        <v>40001106.321531855</v>
      </c>
      <c r="GO181" s="205">
        <f>GO180*ERInput!$D$29*ER_Cals_HH!GO24</f>
        <v>39241938.334287822</v>
      </c>
      <c r="GP181" s="205">
        <f>GP180*ERInput!$D$29*ER_Cals_HH!GP24</f>
        <v>40618781.240986533</v>
      </c>
      <c r="GQ181" s="205">
        <f>GQ180*ERInput!$D$29*ER_Cals_HH!GQ24</f>
        <v>39559484.435670137</v>
      </c>
      <c r="GR181" s="205">
        <f>GR180*ERInput!$D$29*ER_Cals_HH!GR24</f>
        <v>40706379.986583762</v>
      </c>
      <c r="GS181" s="205">
        <f>GS180*ERInput!$D$29*ER_Cals_HH!GS24</f>
        <v>40489814.644613691</v>
      </c>
      <c r="GT181" s="205">
        <f>GT180*ERInput!$D$29*ER_Cals_HH!GT24</f>
        <v>39329429.895641357</v>
      </c>
      <c r="GU181" s="205">
        <f>GU180*ERInput!$D$29*ER_Cals_HH!GU24</f>
        <v>40872712.39172145</v>
      </c>
      <c r="GV181" s="205">
        <f>GV180*ERInput!$D$29*ER_Cals_HH!GV24</f>
        <v>39900883.587646566</v>
      </c>
      <c r="GW181" s="205">
        <f>GW180*ERInput!$D$29*ER_Cals_HH!GW24</f>
        <v>41288420.14517004</v>
      </c>
      <c r="GX181" s="205">
        <f>GX180*ERInput!$D$29*ER_Cals_HH!GX24</f>
        <v>41209173.024901778</v>
      </c>
      <c r="GY181" s="205">
        <f>GY180*ERInput!$D$29*ER_Cals_HH!GY24</f>
        <v>38393039.03300909</v>
      </c>
    </row>
    <row r="182" spans="4:207" ht="26.25" customHeight="1" x14ac:dyDescent="0.25">
      <c r="D182" s="303" t="s">
        <v>259</v>
      </c>
      <c r="E182" s="294" t="s">
        <v>302</v>
      </c>
      <c r="DC182" s="312"/>
      <c r="DD182" s="369">
        <f>(DD181*(ERInput!$D$33/ERInput!$D$48)*(ERInput!$D$25+ERInput!$D$26))/ERInput!$D$43</f>
        <v>103.18402230527386</v>
      </c>
      <c r="DE182" s="370">
        <f>(DE181*(ERInput!$D$33/ERInput!$D$48)*(ERInput!$D$25+ERInput!$D$26))/ERInput!$D$43</f>
        <v>252.12152695068511</v>
      </c>
      <c r="DF182" s="370">
        <f>(DF181*(ERInput!$D$33/ERInput!$D$48)*(ERInput!$D$25+ERInput!$D$26))/ERInput!$D$43</f>
        <v>239.88623918427322</v>
      </c>
      <c r="DG182" s="370">
        <f>(DG181*(ERInput!$D$33/ERInput!$D$48)*(ERInput!$D$25+ERInput!$D$26))/ERInput!$D$43</f>
        <v>263.10785739038727</v>
      </c>
      <c r="DH182" s="370">
        <f>(DH181*(ERInput!$D$33/ERInput!$D$48)*(ERInput!$D$25+ERInput!$D$26))/ERInput!$D$43</f>
        <v>253.53736527931775</v>
      </c>
      <c r="DI182" s="370">
        <f>(DI181*(ERInput!$D$33/ERInput!$D$48)*(ERInput!$D$25+ERInput!$D$26))/ERInput!$D$43</f>
        <v>266.23695963340128</v>
      </c>
      <c r="DJ182" s="370">
        <f>(DJ181*(ERInput!$D$33/ERInput!$D$48)*(ERInput!$D$25+ERInput!$D$26))/ERInput!$D$43</f>
        <v>260.67217030606815</v>
      </c>
      <c r="DK182" s="370">
        <f>(DK181*(ERInput!$D$33/ERInput!$D$48)*(ERInput!$D$25+ERInput!$D$26))/ERInput!$D$43</f>
        <v>291.23972127724267</v>
      </c>
      <c r="DL182" s="370">
        <f>(DL181*(ERInput!$D$33/ERInput!$D$48)*(ERInput!$D$25+ERInput!$D$26))/ERInput!$D$43</f>
        <v>324.34273621032986</v>
      </c>
      <c r="DM182" s="370">
        <f>(DM181*(ERInput!$D$33/ERInput!$D$48)*(ERInput!$D$25+ERInput!$D$26))/ERInput!$D$43</f>
        <v>327.29639127921934</v>
      </c>
      <c r="DN182" s="370">
        <f>(DN181*(ERInput!$D$33/ERInput!$D$48)*(ERInput!$D$25+ERInput!$D$26))/ERInput!$D$43</f>
        <v>345.59282366930648</v>
      </c>
      <c r="DO182" s="370">
        <f>(DO181*(ERInput!$D$33/ERInput!$D$48)*(ERInput!$D$25+ERInput!$D$26))/ERInput!$D$43</f>
        <v>335.61299650117388</v>
      </c>
      <c r="DP182" s="370">
        <f>(DP181*(ERInput!$D$33/ERInput!$D$48)*(ERInput!$D$25+ERInput!$D$26))/ERInput!$D$43</f>
        <v>355.64906679640467</v>
      </c>
      <c r="DQ182" s="370">
        <f>(DQ181*(ERInput!$D$33/ERInput!$D$48)*(ERInput!$D$25+ERInput!$D$26))/ERInput!$D$43</f>
        <v>374.69710954799632</v>
      </c>
      <c r="DR182" s="370">
        <f>(DR181*(ERInput!$D$33/ERInput!$D$48)*(ERInput!$D$25+ERInput!$D$26))/ERInput!$D$43</f>
        <v>343.96225812519253</v>
      </c>
      <c r="DS182" s="370">
        <f>(DS181*(ERInput!$D$33/ERInput!$D$48)*(ERInput!$D$25+ERInput!$D$26))/ERInput!$D$43</f>
        <v>386.24890352197178</v>
      </c>
      <c r="DT182" s="370">
        <f>(DT181*(ERInput!$D$33/ERInput!$D$48)*(ERInput!$D$25+ERInput!$D$26))/ERInput!$D$43</f>
        <v>387.49886352871187</v>
      </c>
      <c r="DU182" s="370">
        <f>(DU181*(ERInput!$D$33/ERInput!$D$48)*(ERInput!$D$25+ERInput!$D$26))/ERInput!$D$43</f>
        <v>409.21146759847403</v>
      </c>
      <c r="DV182" s="370">
        <f>(DV181*(ERInput!$D$33/ERInput!$D$48)*(ERInput!$D$25+ERInput!$D$26))/ERInput!$D$43</f>
        <v>392.03346003738886</v>
      </c>
      <c r="DW182" s="370">
        <f>(DW181*(ERInput!$D$33/ERInput!$D$48)*(ERInput!$D$25+ERInput!$D$26))/ERInput!$D$43</f>
        <v>408.77846000076102</v>
      </c>
      <c r="DX182" s="370">
        <f>(DX181*(ERInput!$D$33/ERInput!$D$48)*(ERInput!$D$25+ERInput!$D$26))/ERInput!$D$43</f>
        <v>415.32396956880098</v>
      </c>
      <c r="DY182" s="370">
        <f>(DY181*(ERInput!$D$33/ERInput!$D$48)*(ERInput!$D$25+ERInput!$D$26))/ERInput!$D$43</f>
        <v>405.95294686386933</v>
      </c>
      <c r="DZ182" s="370">
        <f>(DZ181*(ERInput!$D$33/ERInput!$D$48)*(ERInput!$D$25+ERInput!$D$26))/ERInput!$D$43</f>
        <v>417.22678570563039</v>
      </c>
      <c r="EA182" s="370">
        <f>(EA181*(ERInput!$D$33/ERInput!$D$48)*(ERInput!$D$25+ERInput!$D$26))/ERInput!$D$43</f>
        <v>401.53851346028392</v>
      </c>
      <c r="EB182" s="370">
        <f>(EB181*(ERInput!$D$33/ERInput!$D$48)*(ERInput!$D$25+ERInput!$D$26))/ERInput!$D$43</f>
        <v>417.72712403104504</v>
      </c>
      <c r="EC182" s="370">
        <f>(EC181*(ERInput!$D$33/ERInput!$D$48)*(ERInput!$D$25+ERInput!$D$26))/ERInput!$D$43</f>
        <v>427.45786797274036</v>
      </c>
      <c r="ED182" s="370">
        <f>(ED181*(ERInput!$D$33/ERInput!$D$48)*(ERInput!$D$25+ERInput!$D$26))/ERInput!$D$43</f>
        <v>406.69584232045969</v>
      </c>
      <c r="EE182" s="370">
        <f>(EE181*(ERInput!$D$33/ERInput!$D$48)*(ERInput!$D$25+ERInput!$D$26))/ERInput!$D$43</f>
        <v>457.15904534831662</v>
      </c>
      <c r="EF182" s="370">
        <f>(EF181*(ERInput!$D$33/ERInput!$D$48)*(ERInput!$D$25+ERInput!$D$26))/ERInput!$D$43</f>
        <v>450.60790832255316</v>
      </c>
      <c r="EG182" s="370">
        <f>(EG181*(ERInput!$D$33/ERInput!$D$48)*(ERInput!$D$25+ERInput!$D$26))/ERInput!$D$43</f>
        <v>464.56955354308968</v>
      </c>
      <c r="EH182" s="370">
        <f>(EH181*(ERInput!$D$33/ERInput!$D$48)*(ERInput!$D$25+ERInput!$D$26))/ERInput!$D$43</f>
        <v>447.93334243503426</v>
      </c>
      <c r="EI182" s="370">
        <f>(EI181*(ERInput!$D$33/ERInput!$D$48)*(ERInput!$D$25+ERInput!$D$26))/ERInput!$D$43</f>
        <v>458.3649634550186</v>
      </c>
      <c r="EJ182" s="370">
        <f>(EJ181*(ERInput!$D$33/ERInput!$D$48)*(ERInput!$D$25+ERInput!$D$26))/ERInput!$D$43</f>
        <v>449.03953187456978</v>
      </c>
      <c r="EK182" s="370">
        <f>(EK181*(ERInput!$D$33/ERInput!$D$48)*(ERInput!$D$25+ERInput!$D$26))/ERInput!$D$43</f>
        <v>432.07904491635304</v>
      </c>
      <c r="EL182" s="370">
        <f>(EL181*(ERInput!$D$33/ERInput!$D$48)*(ERInput!$D$25+ERInput!$D$26))/ERInput!$D$43</f>
        <v>444.21139244921272</v>
      </c>
      <c r="EM182" s="370">
        <f>(EM181*(ERInput!$D$33/ERInput!$D$48)*(ERInput!$D$25+ERInput!$D$26))/ERInput!$D$43</f>
        <v>428.35616759407588</v>
      </c>
      <c r="EN182" s="371">
        <f>(EN181*(ERInput!$D$33/ERInput!$D$48)*(ERInput!$D$25+ERInput!$D$26))/ERInput!$D$43</f>
        <v>156.69768990465076</v>
      </c>
      <c r="EO182" s="369">
        <f>(EO181*(ERInput!$D$33/ERInput!$D$48)*(ERInput!$D$25+ERInput!$D$26))/ERInput!$D$43</f>
        <v>103.70140170006268</v>
      </c>
      <c r="EP182" s="370">
        <f>(EP181*(ERInput!$D$33/ERInput!$D$48)*(ERInput!$D$25+ERInput!$D$26))/ERInput!$D$43</f>
        <v>631.85788868914528</v>
      </c>
      <c r="EQ182" s="370">
        <f>(EQ181*(ERInput!$D$33/ERInput!$D$48)*(ERInput!$D$25+ERInput!$D$26))/ERInput!$D$43</f>
        <v>615.95930350500407</v>
      </c>
      <c r="ER182" s="370">
        <f>(ER181*(ERInput!$D$33/ERInput!$D$48)*(ERInput!$D$25+ERInput!$D$26))/ERInput!$D$43</f>
        <v>728.12143852367888</v>
      </c>
      <c r="ES182" s="370">
        <f>(ES181*(ERInput!$D$33/ERInput!$D$48)*(ERInput!$D$25+ERInput!$D$26))/ERInput!$D$43</f>
        <v>780.23981088205119</v>
      </c>
      <c r="ET182" s="370">
        <f>(ET181*(ERInput!$D$33/ERInput!$D$48)*(ERInput!$D$25+ERInput!$D$26))/ERInput!$D$43</f>
        <v>812.19855455796346</v>
      </c>
      <c r="EU182" s="370">
        <f>(EU181*(ERInput!$D$33/ERInput!$D$48)*(ERInput!$D$25+ERInput!$D$26))/ERInput!$D$43</f>
        <v>802.23442073088006</v>
      </c>
      <c r="EV182" s="370">
        <f>(EV181*(ERInput!$D$33/ERInput!$D$48)*(ERInput!$D$25+ERInput!$D$26))/ERInput!$D$43</f>
        <v>826.22905869487465</v>
      </c>
      <c r="EW182" s="370">
        <f>(EW181*(ERInput!$D$33/ERInput!$D$48)*(ERInput!$D$25+ERInput!$D$26))/ERInput!$D$43</f>
        <v>831.50306835682909</v>
      </c>
      <c r="EX182" s="370">
        <f>(EX181*(ERInput!$D$33/ERInput!$D$48)*(ERInput!$D$25+ERInput!$D$26))/ERInput!$D$43</f>
        <v>809.98650368268409</v>
      </c>
      <c r="EY182" s="370">
        <f>(EY181*(ERInput!$D$33/ERInput!$D$48)*(ERInput!$D$25+ERInput!$D$26))/ERInput!$D$43</f>
        <v>836.97133535718058</v>
      </c>
      <c r="EZ182" s="370">
        <f>(EZ181*(ERInput!$D$33/ERInput!$D$48)*(ERInput!$D$25+ERInput!$D$26))/ERInput!$D$43</f>
        <v>812.35692668876459</v>
      </c>
      <c r="FA182" s="370">
        <f>(FA181*(ERInput!$D$33/ERInput!$D$48)*(ERInput!$D$25+ERInput!$D$26))/ERInput!$D$43</f>
        <v>842.12918329555623</v>
      </c>
      <c r="FB182" s="370">
        <f>(FB181*(ERInput!$D$33/ERInput!$D$48)*(ERInput!$D$25+ERInput!$D$26))/ERInput!$D$43</f>
        <v>847.03653635550336</v>
      </c>
      <c r="FC182" s="370">
        <f>(FC181*(ERInput!$D$33/ERInput!$D$48)*(ERInput!$D$25+ERInput!$D$26))/ERInput!$D$43</f>
        <v>799.7684921341878</v>
      </c>
      <c r="FD182" s="370">
        <f>(FD181*(ERInput!$D$33/ERInput!$D$48)*(ERInput!$D$25+ERInput!$D$26))/ERInput!$D$43</f>
        <v>863.90321602295251</v>
      </c>
      <c r="FE182" s="370">
        <f>(FE181*(ERInput!$D$33/ERInput!$D$48)*(ERInput!$D$25+ERInput!$D$26))/ERInput!$D$43</f>
        <v>833.02567229825786</v>
      </c>
      <c r="FF182" s="370">
        <f>(FF181*(ERInput!$D$33/ERInput!$D$48)*(ERInput!$D$25+ERInput!$D$26))/ERInput!$D$43</f>
        <v>866.94648182968695</v>
      </c>
      <c r="FG182" s="370">
        <f>(FG181*(ERInput!$D$33/ERInput!$D$48)*(ERInput!$D$25+ERInput!$D$26))/ERInput!$D$43</f>
        <v>842.04203968717718</v>
      </c>
      <c r="FH182" s="370">
        <f>(FH181*(ERInput!$D$33/ERInput!$D$48)*(ERInput!$D$25+ERInput!$D$26))/ERInput!$D$43</f>
        <v>876.87949588816457</v>
      </c>
      <c r="FI182" s="370">
        <f>(FI181*(ERInput!$D$33/ERInput!$D$48)*(ERInput!$D$25+ERInput!$D$26))/ERInput!$D$43</f>
        <v>881.09177168942858</v>
      </c>
      <c r="FJ182" s="370">
        <f>(FJ181*(ERInput!$D$33/ERInput!$D$48)*(ERInput!$D$25+ERInput!$D$26))/ERInput!$D$43</f>
        <v>854.34884528755072</v>
      </c>
      <c r="FK182" s="370">
        <f>(FK181*(ERInput!$D$33/ERInput!$D$48)*(ERInput!$D$25+ERInput!$D$26))/ERInput!$D$43</f>
        <v>888.61202144144988</v>
      </c>
      <c r="FL182" s="370">
        <f>(FL181*(ERInput!$D$33/ERInput!$D$48)*(ERInput!$D$25+ERInput!$D$26))/ERInput!$D$43</f>
        <v>863.29180642837559</v>
      </c>
      <c r="FM182" s="374">
        <f>(FM181*(ERInput!$D$33/ERInput!$D$48)*(ERInput!$D$25+ERInput!$D$26))/ERInput!$D$43</f>
        <v>517.79597428665932</v>
      </c>
      <c r="FN182" s="375">
        <f>(FN181*(ERInput!$D$33/ERInput!$D$48)*(ERInput!$D$25+ERInput!$D$26))/ERInput!$D$43</f>
        <v>883.42040090608293</v>
      </c>
      <c r="FO182" s="370">
        <f>(FO181*(ERInput!$D$33/ERInput!$D$48)*(ERInput!$D$25+ERInput!$D$26))/ERInput!$D$43</f>
        <v>788.97478779285575</v>
      </c>
      <c r="FP182" s="370">
        <f>(FP181*(ERInput!$D$33/ERInput!$D$48)*(ERInput!$D$25+ERInput!$D$26))/ERInput!$D$43</f>
        <v>865.17466667699193</v>
      </c>
      <c r="FQ182" s="370">
        <f>(FQ181*(ERInput!$D$33/ERInput!$D$48)*(ERInput!$D$25+ERInput!$D$26))/ERInput!$D$43</f>
        <v>817.20772923062384</v>
      </c>
      <c r="FR182" s="370">
        <f>(FR181*(ERInput!$D$33/ERInput!$D$48)*(ERInput!$D$25+ERInput!$D$26))/ERInput!$D$43</f>
        <v>851.82875644714818</v>
      </c>
      <c r="FS182" s="370">
        <f>(FS181*(ERInput!$D$33/ERInput!$D$48)*(ERInput!$D$25+ERInput!$D$26))/ERInput!$D$43</f>
        <v>821.47439412051858</v>
      </c>
      <c r="FT182" s="370">
        <f>(FT181*(ERInput!$D$33/ERInput!$D$48)*(ERInput!$D$25+ERInput!$D$26))/ERInput!$D$43</f>
        <v>849.93842241235961</v>
      </c>
      <c r="FU182" s="370">
        <f>(FU181*(ERInput!$D$33/ERInput!$D$48)*(ERInput!$D$25+ERInput!$D$26))/ERInput!$D$43</f>
        <v>850.98675000160517</v>
      </c>
      <c r="FV182" s="370">
        <f>(FV181*(ERInput!$D$33/ERInput!$D$48)*(ERInput!$D$25+ERInput!$D$26))/ERInput!$D$43</f>
        <v>830.05628487621129</v>
      </c>
      <c r="FW182" s="370">
        <f>(FW181*(ERInput!$D$33/ERInput!$D$48)*(ERInput!$D$25+ERInput!$D$26))/ERInput!$D$43</f>
        <v>864.83131987383069</v>
      </c>
      <c r="FX182" s="370">
        <f>(FX181*(ERInput!$D$33/ERInput!$D$48)*(ERInput!$D$25+ERInput!$D$26))/ERInput!$D$43</f>
        <v>844.85351050474037</v>
      </c>
      <c r="FY182" s="370">
        <f>(FY181*(ERInput!$D$33/ERInput!$D$48)*(ERInput!$D$25+ERInput!$D$26))/ERInput!$D$43</f>
        <v>871.19548668238133</v>
      </c>
      <c r="FZ182" s="370">
        <f>(FZ181*(ERInput!$D$33/ERInput!$D$48)*(ERInput!$D$25+ERInput!$D$26))/ERInput!$D$43</f>
        <v>865.53727965415851</v>
      </c>
      <c r="GA182" s="370">
        <f>(GA181*(ERInput!$D$33/ERInput!$D$48)*(ERInput!$D$25+ERInput!$D$26))/ERInput!$D$43</f>
        <v>778.15760133852484</v>
      </c>
      <c r="GB182" s="370">
        <f>(GB181*(ERInput!$D$33/ERInput!$D$48)*(ERInput!$D$25+ERInput!$D$26))/ERInput!$D$43</f>
        <v>854.97181259748572</v>
      </c>
      <c r="GC182" s="370">
        <f>(GC181*(ERInput!$D$33/ERInput!$D$48)*(ERInput!$D$25+ERInput!$D$26))/ERInput!$D$43</f>
        <v>811.29335264691508</v>
      </c>
      <c r="GD182" s="370">
        <f>(GD181*(ERInput!$D$33/ERInput!$D$48)*(ERInput!$D$25+ERInput!$D$26))/ERInput!$D$43</f>
        <v>840.77653128916074</v>
      </c>
      <c r="GE182" s="370">
        <f>(GE181*(ERInput!$D$33/ERInput!$D$48)*(ERInput!$D$25+ERInput!$D$26))/ERInput!$D$43</f>
        <v>811.76558869204314</v>
      </c>
      <c r="GF182" s="370">
        <f>(GF181*(ERInput!$D$33/ERInput!$D$48)*(ERInput!$D$25+ERInput!$D$26))/ERInput!$D$43</f>
        <v>835.56468938430123</v>
      </c>
      <c r="GG182" s="370">
        <f>(GG181*(ERInput!$D$33/ERInput!$D$48)*(ERInput!$D$25+ERInput!$D$26))/ERInput!$D$43</f>
        <v>825.96665253952585</v>
      </c>
      <c r="GH182" s="370">
        <f>(GH181*(ERInput!$D$33/ERInput!$D$48)*(ERInput!$D$25+ERInput!$D$26))/ERInput!$D$43</f>
        <v>800.68106935620858</v>
      </c>
      <c r="GI182" s="370">
        <f>(GI181*(ERInput!$D$33/ERInput!$D$48)*(ERInput!$D$25+ERInput!$D$26))/ERInput!$D$43</f>
        <v>833.17328337877393</v>
      </c>
      <c r="GJ182" s="370">
        <f>(GJ181*(ERInput!$D$33/ERInput!$D$48)*(ERInput!$D$25+ERInput!$D$26))/ERInput!$D$43</f>
        <v>814.32228266983009</v>
      </c>
      <c r="GK182" s="376">
        <f>(GK181*(ERInput!$D$33/ERInput!$D$48)*(ERInput!$D$25+ERInput!$D$26))/ERInput!$D$43</f>
        <v>847.69784642600393</v>
      </c>
      <c r="GL182" s="377">
        <f>(GL181*(ERInput!$D$33/ERInput!$D$48)*(ERInput!$D$25+ERInput!$D$26))/ERInput!$D$43</f>
        <v>853.27245383641491</v>
      </c>
      <c r="GM182" s="370">
        <f>(GM181*(ERInput!$D$33/ERInput!$D$48)*(ERInput!$D$25+ERInput!$D$26))/ERInput!$D$43</f>
        <v>778.30840993183779</v>
      </c>
      <c r="GN182" s="370">
        <f>(GN181*(ERInput!$D$33/ERInput!$D$48)*(ERInput!$D$25+ERInput!$D$26))/ERInput!$D$43</f>
        <v>870.80869957885557</v>
      </c>
      <c r="GO182" s="370">
        <f>(GO181*(ERInput!$D$33/ERInput!$D$48)*(ERInput!$D$25+ERInput!$D$26))/ERInput!$D$43</f>
        <v>854.28190448424039</v>
      </c>
      <c r="GP182" s="370">
        <f>(GP181*(ERInput!$D$33/ERInput!$D$48)*(ERInput!$D$25+ERInput!$D$26))/ERInput!$D$43</f>
        <v>884.25524500810729</v>
      </c>
      <c r="GQ182" s="370">
        <f>(GQ181*(ERInput!$D$33/ERInput!$D$48)*(ERInput!$D$25+ERInput!$D$26))/ERInput!$D$43</f>
        <v>861.19476097821746</v>
      </c>
      <c r="GR182" s="370">
        <f>(GR181*(ERInput!$D$33/ERInput!$D$48)*(ERInput!$D$25+ERInput!$D$26))/ERInput!$D$43</f>
        <v>886.16223600793376</v>
      </c>
      <c r="GS182" s="370">
        <f>(GS181*(ERInput!$D$33/ERInput!$D$48)*(ERInput!$D$25+ERInput!$D$26))/ERInput!$D$43</f>
        <v>881.44769180760761</v>
      </c>
      <c r="GT182" s="370">
        <f>(GT181*(ERInput!$D$33/ERInput!$D$48)*(ERInput!$D$25+ERInput!$D$26))/ERInput!$D$43</f>
        <v>856.18656212430631</v>
      </c>
      <c r="GU182" s="370">
        <f>(GU181*(ERInput!$D$33/ERInput!$D$48)*(ERInput!$D$25+ERInput!$D$26))/ERInput!$D$43</f>
        <v>889.78322849377923</v>
      </c>
      <c r="GV182" s="370">
        <f>(GV181*(ERInput!$D$33/ERInput!$D$48)*(ERInput!$D$25+ERInput!$D$26))/ERInput!$D$43</f>
        <v>868.62688920937831</v>
      </c>
      <c r="GW182" s="370">
        <f>(GW181*(ERInput!$D$33/ERInput!$D$48)*(ERInput!$D$25+ERInput!$D$26))/ERInput!$D$43</f>
        <v>898.83302639875751</v>
      </c>
      <c r="GX182" s="370">
        <f>(GX181*(ERInput!$D$33/ERInput!$D$48)*(ERInput!$D$25+ERInput!$D$26))/ERInput!$D$43</f>
        <v>897.1078470701791</v>
      </c>
      <c r="GY182" s="370">
        <f>(GY181*(ERInput!$D$33/ERInput!$D$48)*(ERInput!$D$25+ERInput!$D$26))/ERInput!$D$43</f>
        <v>835.80169319513368</v>
      </c>
    </row>
    <row r="183" spans="4:207" ht="30" x14ac:dyDescent="0.25">
      <c r="D183" s="304"/>
      <c r="E183" s="294" t="s">
        <v>303</v>
      </c>
      <c r="DC183" s="312"/>
      <c r="DD183" s="350">
        <f>(DD181*(ERInput!$D$33/ERInput!$D$48)*(ERInput!$D$23+ERInput!$D$24))/ERInput!$D$42</f>
        <v>53.016862289621955</v>
      </c>
      <c r="DE183" s="350">
        <f>(DE181*(ERInput!$D$33/ERInput!$D$48)*(ERInput!$D$23+ERInput!$D$24))/ERInput!$D$42</f>
        <v>129.54226803688476</v>
      </c>
      <c r="DF183" s="350">
        <f>(DF181*(ERInput!$D$33/ERInput!$D$48)*(ERInput!$D$23+ERInput!$D$24))/ERInput!$D$42</f>
        <v>123.25566908393233</v>
      </c>
      <c r="DG183" s="350">
        <f>(DG181*(ERInput!$D$33/ERInput!$D$48)*(ERInput!$D$23+ERInput!$D$24))/ERInput!$D$42</f>
        <v>135.18714168085592</v>
      </c>
      <c r="DH183" s="350">
        <f>(DH181*(ERInput!$D$33/ERInput!$D$48)*(ERInput!$D$23+ERInput!$D$24))/ERInput!$D$42</f>
        <v>130.26973827904501</v>
      </c>
      <c r="DI183" s="350">
        <f>(DI181*(ERInput!$D$33/ERInput!$D$48)*(ERInput!$D$23+ERInput!$D$24))/ERInput!$D$42</f>
        <v>136.79490205888433</v>
      </c>
      <c r="DJ183" s="350">
        <f>(DJ181*(ERInput!$D$33/ERInput!$D$48)*(ERInput!$D$23+ERInput!$D$24))/ERInput!$D$42</f>
        <v>133.93566413767664</v>
      </c>
      <c r="DK183" s="350">
        <f>(DK181*(ERInput!$D$33/ERInput!$D$48)*(ERInput!$D$23+ERInput!$D$24))/ERInput!$D$42</f>
        <v>149.64154189048577</v>
      </c>
      <c r="DL183" s="350">
        <f>(DL181*(ERInput!$D$33/ERInput!$D$48)*(ERInput!$D$23+ERInput!$D$24))/ERInput!$D$42</f>
        <v>166.6501634277088</v>
      </c>
      <c r="DM183" s="350">
        <f>(DM181*(ERInput!$D$33/ERInput!$D$48)*(ERInput!$D$23+ERInput!$D$24))/ERInput!$D$42</f>
        <v>168.1677774975991</v>
      </c>
      <c r="DN183" s="350">
        <f>(DN181*(ERInput!$D$33/ERInput!$D$48)*(ERInput!$D$23+ERInput!$D$24))/ERInput!$D$42</f>
        <v>177.56864610831082</v>
      </c>
      <c r="DO183" s="350">
        <f>(DO181*(ERInput!$D$33/ERInput!$D$48)*(ERInput!$D$23+ERInput!$D$24))/ERInput!$D$42</f>
        <v>172.44092273771227</v>
      </c>
      <c r="DP183" s="350">
        <f>(DP181*(ERInput!$D$33/ERInput!$D$48)*(ERInput!$D$23+ERInput!$D$24))/ERInput!$D$42</f>
        <v>182.73563267375965</v>
      </c>
      <c r="DQ183" s="350">
        <f>(DQ181*(ERInput!$D$33/ERInput!$D$48)*(ERInput!$D$23+ERInput!$D$24))/ERInput!$D$42</f>
        <v>192.5226853286778</v>
      </c>
      <c r="DR183" s="350">
        <f>(DR181*(ERInput!$D$33/ERInput!$D$48)*(ERInput!$D$23+ERInput!$D$24))/ERInput!$D$42</f>
        <v>176.73084712572481</v>
      </c>
      <c r="DS183" s="350">
        <f>(DS181*(ERInput!$D$33/ERInput!$D$48)*(ERInput!$D$23+ERInput!$D$24))/ERInput!$D$42</f>
        <v>198.45809913241976</v>
      </c>
      <c r="DT183" s="350">
        <f>(DT181*(ERInput!$D$33/ERInput!$D$48)*(ERInput!$D$23+ERInput!$D$24))/ERInput!$D$42</f>
        <v>199.10033962725936</v>
      </c>
      <c r="DU183" s="350">
        <f>(DU181*(ERInput!$D$33/ERInput!$D$48)*(ERInput!$D$23+ERInput!$D$24))/ERInput!$D$42</f>
        <v>210.25646742880977</v>
      </c>
      <c r="DV183" s="350">
        <f>(DV181*(ERInput!$D$33/ERInput!$D$48)*(ERInput!$D$23+ERInput!$D$24))/ERInput!$D$42</f>
        <v>201.43025537650453</v>
      </c>
      <c r="DW183" s="350">
        <f>(DW181*(ERInput!$D$33/ERInput!$D$48)*(ERInput!$D$23+ERInput!$D$24))/ERInput!$D$42</f>
        <v>210.03398429948967</v>
      </c>
      <c r="DX183" s="350">
        <f>(DX181*(ERInput!$D$33/ERInput!$D$48)*(ERInput!$D$23+ERInput!$D$24))/ERInput!$D$42</f>
        <v>213.39712494502004</v>
      </c>
      <c r="DY183" s="350">
        <f>(DY181*(ERInput!$D$33/ERInput!$D$48)*(ERInput!$D$23+ERInput!$D$24))/ERInput!$D$42</f>
        <v>208.58221068639179</v>
      </c>
      <c r="DZ183" s="350">
        <f>(DZ181*(ERInput!$D$33/ERInput!$D$48)*(ERInput!$D$23+ERInput!$D$24))/ERInput!$D$42</f>
        <v>214.37480868747286</v>
      </c>
      <c r="EA183" s="350">
        <f>(EA181*(ERInput!$D$33/ERInput!$D$48)*(ERInput!$D$23+ERInput!$D$24))/ERInput!$D$42</f>
        <v>206.31403580218168</v>
      </c>
      <c r="EB183" s="350">
        <f>(EB181*(ERInput!$D$33/ERInput!$D$48)*(ERInput!$D$23+ERInput!$D$24))/ERInput!$D$42</f>
        <v>214.63188693955195</v>
      </c>
      <c r="EC183" s="350">
        <f>(EC181*(ERInput!$D$33/ERInput!$D$48)*(ERInput!$D$23+ERInput!$D$24))/ERInput!$D$42</f>
        <v>219.63162914776072</v>
      </c>
      <c r="ED183" s="350">
        <f>(ED181*(ERInput!$D$33/ERInput!$D$48)*(ERInput!$D$23+ERInput!$D$24))/ERInput!$D$42</f>
        <v>208.96391693545723</v>
      </c>
      <c r="EE183" s="350">
        <f>(EE181*(ERInput!$D$33/ERInput!$D$48)*(ERInput!$D$23+ERInput!$D$24))/ERInput!$D$42</f>
        <v>234.89235649275471</v>
      </c>
      <c r="EF183" s="350">
        <f>(EF181*(ERInput!$D$33/ERInput!$D$48)*(ERInput!$D$23+ERInput!$D$24))/ERInput!$D$42</f>
        <v>231.52632440972752</v>
      </c>
      <c r="EG183" s="350">
        <f>(EG181*(ERInput!$D$33/ERInput!$D$48)*(ERInput!$D$23+ERInput!$D$24))/ERInput!$D$42</f>
        <v>238.69994107494944</v>
      </c>
      <c r="EH183" s="350">
        <f>(EH181*(ERInput!$D$33/ERInput!$D$48)*(ERInput!$D$23+ERInput!$D$24))/ERInput!$D$42</f>
        <v>230.15210882697386</v>
      </c>
      <c r="EI183" s="350">
        <f>(EI181*(ERInput!$D$33/ERInput!$D$48)*(ERInput!$D$23+ERInput!$D$24))/ERInput!$D$42</f>
        <v>235.5119678702452</v>
      </c>
      <c r="EJ183" s="350">
        <f>(EJ181*(ERInput!$D$33/ERInput!$D$48)*(ERInput!$D$23+ERInput!$D$24))/ERInput!$D$42</f>
        <v>230.72047873417307</v>
      </c>
      <c r="EK183" s="350">
        <f>(EK181*(ERInput!$D$33/ERInput!$D$48)*(ERInput!$D$23+ERInput!$D$24))/ERInput!$D$42</f>
        <v>222.00603068941265</v>
      </c>
      <c r="EL183" s="350">
        <f>(EL181*(ERInput!$D$33/ERInput!$D$48)*(ERInput!$D$23+ERInput!$D$24))/ERInput!$D$42</f>
        <v>228.23973804089067</v>
      </c>
      <c r="EM183" s="350">
        <f>(EM181*(ERInput!$D$33/ERInput!$D$48)*(ERInput!$D$23+ERInput!$D$24))/ERInput!$D$42</f>
        <v>220.09318342966557</v>
      </c>
      <c r="EN183" s="350">
        <f>(EN181*(ERInput!$D$33/ERInput!$D$48)*(ERInput!$D$23+ERInput!$D$24))/ERInput!$D$42</f>
        <v>80.512657494571641</v>
      </c>
      <c r="EO183" s="350">
        <f>(EO181*(ERInput!$D$33/ERInput!$D$48)*(ERInput!$D$23+ERInput!$D$24))/ERInput!$D$42</f>
        <v>53.282696393703056</v>
      </c>
      <c r="EP183" s="350">
        <f>(EP181*(ERInput!$D$33/ERInput!$D$48)*(ERInput!$D$23+ERInput!$D$24))/ERInput!$D$42</f>
        <v>324.65416566273473</v>
      </c>
      <c r="EQ183" s="350">
        <f>(EQ181*(ERInput!$D$33/ERInput!$D$48)*(ERInput!$D$23+ERInput!$D$24))/ERInput!$D$42</f>
        <v>316.48533213137938</v>
      </c>
      <c r="ER183" s="350">
        <f>(ER181*(ERInput!$D$33/ERInput!$D$48)*(ERInput!$D$23+ERInput!$D$24))/ERInput!$D$42</f>
        <v>374.11522805462772</v>
      </c>
      <c r="ES183" s="350">
        <f>(ES181*(ERInput!$D$33/ERInput!$D$48)*(ERInput!$D$23+ERInput!$D$24))/ERInput!$D$42</f>
        <v>400.89410823733823</v>
      </c>
      <c r="ET183" s="350">
        <f>(ET181*(ERInput!$D$33/ERInput!$D$48)*(ERInput!$D$23+ERInput!$D$24))/ERInput!$D$42</f>
        <v>417.3147930930067</v>
      </c>
      <c r="EU183" s="350">
        <f>(EU181*(ERInput!$D$33/ERInput!$D$48)*(ERInput!$D$23+ERInput!$D$24))/ERInput!$D$42</f>
        <v>412.19513309968971</v>
      </c>
      <c r="EV183" s="350">
        <f>(EV181*(ERInput!$D$33/ERInput!$D$48)*(ERInput!$D$23+ERInput!$D$24))/ERInput!$D$42</f>
        <v>424.5237900778294</v>
      </c>
      <c r="EW183" s="350">
        <f>(EW181*(ERInput!$D$33/ERInput!$D$48)*(ERInput!$D$23+ERInput!$D$24))/ERInput!$D$42</f>
        <v>427.23362283793188</v>
      </c>
      <c r="EX183" s="350">
        <f>(EX181*(ERInput!$D$33/ERInput!$D$48)*(ERInput!$D$23+ERInput!$D$24))/ERInput!$D$42</f>
        <v>416.17822180985439</v>
      </c>
      <c r="EY183" s="350">
        <f>(EY181*(ERInput!$D$33/ERInput!$D$48)*(ERInput!$D$23+ERInput!$D$24))/ERInput!$D$42</f>
        <v>430.04326673476311</v>
      </c>
      <c r="EZ183" s="350">
        <f>(EZ181*(ERInput!$D$33/ERInput!$D$48)*(ERInput!$D$23+ERInput!$D$24))/ERInput!$D$42</f>
        <v>417.3961660930276</v>
      </c>
      <c r="FA183" s="350">
        <f>(FA181*(ERInput!$D$33/ERInput!$D$48)*(ERInput!$D$23+ERInput!$D$24))/ERInput!$D$42</f>
        <v>432.69341457500389</v>
      </c>
      <c r="FB183" s="350">
        <f>(FB181*(ERInput!$D$33/ERInput!$D$48)*(ERInput!$D$23+ERInput!$D$24))/ERInput!$D$42</f>
        <v>435.21485593358983</v>
      </c>
      <c r="FC183" s="350">
        <f>(FC181*(ERInput!$D$33/ERInput!$D$48)*(ERInput!$D$23+ERInput!$D$24))/ERInput!$D$42</f>
        <v>410.92811720026987</v>
      </c>
      <c r="FD183" s="350">
        <f>(FD181*(ERInput!$D$33/ERInput!$D$48)*(ERInput!$D$23+ERInput!$D$24))/ERInput!$D$42</f>
        <v>443.88110496356796</v>
      </c>
      <c r="FE183" s="350">
        <f>(FE181*(ERInput!$D$33/ERInput!$D$48)*(ERInput!$D$23+ERInput!$D$24))/ERInput!$D$42</f>
        <v>428.0159501952192</v>
      </c>
      <c r="FF183" s="350">
        <f>(FF181*(ERInput!$D$33/ERInput!$D$48)*(ERInput!$D$23+ERInput!$D$24))/ERInput!$D$42</f>
        <v>445.44476182227237</v>
      </c>
      <c r="FG183" s="350">
        <f>(FG181*(ERInput!$D$33/ERInput!$D$48)*(ERInput!$D$23+ERInput!$D$24))/ERInput!$D$42</f>
        <v>432.64863941910636</v>
      </c>
      <c r="FH183" s="350">
        <f>(FH181*(ERInput!$D$33/ERInput!$D$48)*(ERInput!$D$23+ERInput!$D$24))/ERInput!$D$42</f>
        <v>450.54843220353712</v>
      </c>
      <c r="FI183" s="350">
        <f>(FI181*(ERInput!$D$33/ERInput!$D$48)*(ERInput!$D$23+ERInput!$D$24))/ERInput!$D$42</f>
        <v>452.71273672561529</v>
      </c>
      <c r="FJ183" s="350">
        <f>(FJ181*(ERInput!$D$33/ERInput!$D$48)*(ERInput!$D$23+ERInput!$D$24))/ERInput!$D$42</f>
        <v>438.97198486700717</v>
      </c>
      <c r="FK183" s="350">
        <f>(FK181*(ERInput!$D$33/ERInput!$D$48)*(ERInput!$D$23+ERInput!$D$24))/ERInput!$D$42</f>
        <v>456.57670748948908</v>
      </c>
      <c r="FL183" s="350">
        <f>(FL181*(ERInput!$D$33/ERInput!$D$48)*(ERInput!$D$23+ERInput!$D$24))/ERInput!$D$42</f>
        <v>443.56695731208038</v>
      </c>
      <c r="FM183" s="350">
        <f>(FM181*(ERInput!$D$33/ERInput!$D$48)*(ERInput!$D$23+ERInput!$D$24))/ERInput!$D$42</f>
        <v>266.04814630756397</v>
      </c>
      <c r="FN183" s="350">
        <f>(FN181*(ERInput!$D$33/ERInput!$D$48)*(ERInput!$D$23+ERInput!$D$24))/ERInput!$D$42</f>
        <v>453.9092069905339</v>
      </c>
      <c r="FO183" s="350">
        <f>(FO181*(ERInput!$D$33/ERInput!$D$48)*(ERInput!$D$23+ERInput!$D$24))/ERInput!$D$42</f>
        <v>405.38221654748969</v>
      </c>
      <c r="FP183" s="350">
        <f>(FP181*(ERInput!$D$33/ERInput!$D$48)*(ERInput!$D$23+ERInput!$D$24))/ERInput!$D$42</f>
        <v>444.53438754285935</v>
      </c>
      <c r="FQ183" s="350">
        <f>(FQ181*(ERInput!$D$33/ERInput!$D$48)*(ERInput!$D$23+ERInput!$D$24))/ERInput!$D$42</f>
        <v>419.88855129579701</v>
      </c>
      <c r="FR183" s="350">
        <f>(FR181*(ERInput!$D$33/ERInput!$D$48)*(ERInput!$D$23+ERInput!$D$24))/ERInput!$D$42</f>
        <v>437.6771409558641</v>
      </c>
      <c r="FS183" s="350">
        <f>(FS181*(ERInput!$D$33/ERInput!$D$48)*(ERInput!$D$23+ERInput!$D$24))/ERInput!$D$42</f>
        <v>422.08080141214043</v>
      </c>
      <c r="FT183" s="350">
        <f>(FT181*(ERInput!$D$33/ERInput!$D$48)*(ERInput!$D$23+ERInput!$D$24))/ERInput!$D$42</f>
        <v>436.70587062771904</v>
      </c>
      <c r="FU183" s="350">
        <f>(FU181*(ERInput!$D$33/ERInput!$D$48)*(ERInput!$D$23+ERInput!$D$24))/ERInput!$D$42</f>
        <v>437.24451060503077</v>
      </c>
      <c r="FV183" s="350">
        <f>(FV181*(ERInput!$D$33/ERInput!$D$48)*(ERInput!$D$23+ERInput!$D$24))/ERInput!$D$42</f>
        <v>426.49025270328173</v>
      </c>
      <c r="FW183" s="350">
        <f>(FW181*(ERInput!$D$33/ERInput!$D$48)*(ERInput!$D$23+ERInput!$D$24))/ERInput!$D$42</f>
        <v>444.35797292193166</v>
      </c>
      <c r="FX183" s="350">
        <f>(FX181*(ERInput!$D$33/ERInput!$D$48)*(ERInput!$D$23+ERInput!$D$24))/ERInput!$D$42</f>
        <v>434.09319796446965</v>
      </c>
      <c r="FY183" s="350">
        <f>(FY181*(ERInput!$D$33/ERInput!$D$48)*(ERInput!$D$23+ERInput!$D$24))/ERInput!$D$42</f>
        <v>447.62793805547608</v>
      </c>
      <c r="FZ183" s="350">
        <f>(FZ181*(ERInput!$D$33/ERInput!$D$48)*(ERInput!$D$23+ERInput!$D$24))/ERInput!$D$42</f>
        <v>444.7207012942074</v>
      </c>
      <c r="GA183" s="350">
        <f>(GA181*(ERInput!$D$33/ERInput!$D$48)*(ERInput!$D$23+ERInput!$D$24))/ERInput!$D$42</f>
        <v>399.82425057758672</v>
      </c>
      <c r="GB183" s="350">
        <f>(GB181*(ERInput!$D$33/ERInput!$D$48)*(ERInput!$D$23+ERInput!$D$24))/ERInput!$D$42</f>
        <v>439.29207097475785</v>
      </c>
      <c r="GC183" s="350">
        <f>(GC181*(ERInput!$D$33/ERInput!$D$48)*(ERInput!$D$23+ERInput!$D$24))/ERInput!$D$42</f>
        <v>416.84969235366577</v>
      </c>
      <c r="GD183" s="350">
        <f>(GD181*(ERInput!$D$33/ERInput!$D$48)*(ERInput!$D$23+ERInput!$D$24))/ERInput!$D$42</f>
        <v>431.99841002345926</v>
      </c>
      <c r="GE183" s="350">
        <f>(GE181*(ERInput!$D$33/ERInput!$D$48)*(ERInput!$D$23+ERInput!$D$24))/ERInput!$D$42</f>
        <v>417.09233140585042</v>
      </c>
      <c r="GF183" s="350">
        <f>(GF181*(ERInput!$D$33/ERInput!$D$48)*(ERInput!$D$23+ERInput!$D$24))/ERInput!$D$42</f>
        <v>429.32051960620328</v>
      </c>
      <c r="GG183" s="350">
        <f>(GG181*(ERInput!$D$33/ERInput!$D$48)*(ERInput!$D$23+ERInput!$D$24))/ERInput!$D$42</f>
        <v>424.38896347685704</v>
      </c>
      <c r="GH183" s="350">
        <f>(GH181*(ERInput!$D$33/ERInput!$D$48)*(ERInput!$D$23+ERInput!$D$24))/ERInput!$D$42</f>
        <v>411.39700743954916</v>
      </c>
      <c r="GI183" s="350">
        <f>(GI181*(ERInput!$D$33/ERInput!$D$48)*(ERInput!$D$23+ERInput!$D$24))/ERInput!$D$42</f>
        <v>428.09179407252986</v>
      </c>
      <c r="GJ183" s="350">
        <f>(GJ181*(ERInput!$D$33/ERInput!$D$48)*(ERInput!$D$23+ERInput!$D$24))/ERInput!$D$42</f>
        <v>418.40598335998743</v>
      </c>
      <c r="GK183" s="350">
        <f>(GK181*(ERInput!$D$33/ERInput!$D$48)*(ERInput!$D$23+ERInput!$D$24))/ERInput!$D$42</f>
        <v>435.55464289047683</v>
      </c>
      <c r="GL183" s="350">
        <f>(GL181*(ERInput!$D$33/ERInput!$D$48)*(ERInput!$D$23+ERInput!$D$24))/ERInput!$D$42</f>
        <v>438.41892542951246</v>
      </c>
      <c r="GM183" s="350">
        <f>(GM181*(ERInput!$D$33/ERInput!$D$48)*(ERInput!$D$23+ERInput!$D$24))/ERInput!$D$42</f>
        <v>399.9017373652224</v>
      </c>
      <c r="GN183" s="350">
        <f>(GN181*(ERInput!$D$33/ERInput!$D$48)*(ERInput!$D$23+ERInput!$D$24))/ERInput!$D$42</f>
        <v>447.42920342442676</v>
      </c>
      <c r="GO183" s="350">
        <f>(GO181*(ERInput!$D$33/ERInput!$D$48)*(ERInput!$D$23+ERInput!$D$24))/ERInput!$D$42</f>
        <v>438.93759009084545</v>
      </c>
      <c r="GP183" s="350">
        <f>(GP181*(ERInput!$D$33/ERInput!$D$48)*(ERInput!$D$23+ERInput!$D$24))/ERInput!$D$42</f>
        <v>454.33815726598817</v>
      </c>
      <c r="GQ183" s="350">
        <f>(GQ181*(ERInput!$D$33/ERInput!$D$48)*(ERInput!$D$23+ERInput!$D$24))/ERInput!$D$42</f>
        <v>442.48947683242648</v>
      </c>
      <c r="GR183" s="350">
        <f>(GR181*(ERInput!$D$33/ERInput!$D$48)*(ERInput!$D$23+ERInput!$D$24))/ERInput!$D$42</f>
        <v>455.3179860899337</v>
      </c>
      <c r="GS183" s="350">
        <f>(GS181*(ERInput!$D$33/ERInput!$D$48)*(ERInput!$D$23+ERInput!$D$24))/ERInput!$D$42</f>
        <v>452.8956116268842</v>
      </c>
      <c r="GT183" s="350">
        <f>(GT181*(ERInput!$D$33/ERInput!$D$48)*(ERInput!$D$23+ERInput!$D$24))/ERInput!$D$42</f>
        <v>439.91622001393085</v>
      </c>
      <c r="GU183" s="350">
        <f>(GU181*(ERInput!$D$33/ERInput!$D$48)*(ERInput!$D$23+ERInput!$D$24))/ERInput!$D$42</f>
        <v>457.17848402057132</v>
      </c>
      <c r="GV183" s="350">
        <f>(GV181*(ERInput!$D$33/ERInput!$D$48)*(ERInput!$D$23+ERInput!$D$24))/ERInput!$D$42</f>
        <v>446.30816998032986</v>
      </c>
      <c r="GW183" s="350">
        <f>(GW181*(ERInput!$D$33/ERInput!$D$48)*(ERInput!$D$23+ERInput!$D$24))/ERInput!$D$42</f>
        <v>461.82835013896766</v>
      </c>
      <c r="GX183" s="350">
        <f>(GX181*(ERInput!$D$33/ERInput!$D$48)*(ERInput!$D$23+ERInput!$D$24))/ERInput!$D$42</f>
        <v>460.94193775801244</v>
      </c>
      <c r="GY183" s="350">
        <f>(GY181*(ERInput!$D$33/ERInput!$D$48)*(ERInput!$D$23+ERInput!$D$24))/ERInput!$D$42</f>
        <v>429.44229425813381</v>
      </c>
    </row>
    <row r="184" spans="4:207" ht="30" customHeight="1" x14ac:dyDescent="0.25">
      <c r="D184" s="304"/>
      <c r="E184" s="294" t="s">
        <v>262</v>
      </c>
      <c r="DC184" s="312"/>
      <c r="DD184">
        <v>0</v>
      </c>
      <c r="DE184">
        <v>0</v>
      </c>
      <c r="DF184">
        <v>0</v>
      </c>
      <c r="DG184">
        <v>0</v>
      </c>
      <c r="DH184">
        <v>0</v>
      </c>
      <c r="DI184">
        <v>0</v>
      </c>
      <c r="DJ184">
        <v>0</v>
      </c>
      <c r="DK184">
        <v>0</v>
      </c>
      <c r="DL184">
        <v>0</v>
      </c>
      <c r="DM184">
        <v>0</v>
      </c>
      <c r="DN184">
        <v>0</v>
      </c>
      <c r="DO184">
        <v>0</v>
      </c>
      <c r="DP184">
        <v>0</v>
      </c>
      <c r="DQ184">
        <v>0</v>
      </c>
      <c r="DR184">
        <v>0</v>
      </c>
      <c r="DS184">
        <v>0</v>
      </c>
      <c r="DT184">
        <v>0</v>
      </c>
      <c r="DU184">
        <v>0</v>
      </c>
      <c r="DV184">
        <v>0</v>
      </c>
      <c r="DW184">
        <v>0</v>
      </c>
      <c r="DX184">
        <v>0</v>
      </c>
      <c r="DY184">
        <v>0</v>
      </c>
      <c r="DZ184">
        <v>0</v>
      </c>
      <c r="EA184">
        <v>0</v>
      </c>
      <c r="EB184">
        <v>0</v>
      </c>
      <c r="EC184">
        <v>0</v>
      </c>
      <c r="ED184">
        <v>0</v>
      </c>
      <c r="EE184">
        <v>0</v>
      </c>
      <c r="EF184">
        <v>0</v>
      </c>
      <c r="EG184">
        <v>0</v>
      </c>
      <c r="EH184">
        <v>0</v>
      </c>
      <c r="EI184">
        <v>0</v>
      </c>
      <c r="EJ184">
        <v>0</v>
      </c>
      <c r="EK184">
        <v>0</v>
      </c>
      <c r="EL184">
        <v>0</v>
      </c>
      <c r="EM184">
        <v>0</v>
      </c>
      <c r="EN184">
        <v>0</v>
      </c>
      <c r="EO184">
        <v>0</v>
      </c>
      <c r="EP184">
        <v>0</v>
      </c>
      <c r="EQ184">
        <v>0</v>
      </c>
      <c r="ER184">
        <v>0</v>
      </c>
      <c r="ES184">
        <v>0</v>
      </c>
      <c r="ET184">
        <v>0</v>
      </c>
      <c r="EU184">
        <v>0</v>
      </c>
      <c r="EV184">
        <v>0</v>
      </c>
      <c r="EW184">
        <v>0</v>
      </c>
      <c r="EX184">
        <v>0</v>
      </c>
      <c r="EY184">
        <v>0</v>
      </c>
      <c r="EZ184">
        <v>0</v>
      </c>
      <c r="FA184">
        <v>0</v>
      </c>
      <c r="FB184">
        <v>0</v>
      </c>
      <c r="FC184">
        <v>0</v>
      </c>
      <c r="FD184">
        <v>0</v>
      </c>
      <c r="FE184">
        <v>0</v>
      </c>
      <c r="FF184">
        <v>0</v>
      </c>
      <c r="FG184">
        <v>0</v>
      </c>
      <c r="FH184">
        <v>0</v>
      </c>
      <c r="FI184">
        <v>0</v>
      </c>
      <c r="FJ184">
        <v>0</v>
      </c>
      <c r="FK184">
        <v>0</v>
      </c>
      <c r="FL184">
        <v>0</v>
      </c>
      <c r="FM184">
        <v>0</v>
      </c>
      <c r="FN184">
        <v>0</v>
      </c>
      <c r="FO184">
        <v>0</v>
      </c>
      <c r="FP184">
        <v>0</v>
      </c>
      <c r="FQ184">
        <v>0</v>
      </c>
      <c r="FR184">
        <v>0</v>
      </c>
      <c r="FS184">
        <v>0</v>
      </c>
      <c r="FT184">
        <v>0</v>
      </c>
      <c r="FU184">
        <v>0</v>
      </c>
      <c r="FV184">
        <v>0</v>
      </c>
      <c r="FW184">
        <v>0</v>
      </c>
      <c r="FX184">
        <v>0</v>
      </c>
      <c r="FY184">
        <v>0</v>
      </c>
      <c r="FZ184">
        <v>0</v>
      </c>
      <c r="GA184">
        <v>0</v>
      </c>
      <c r="GB184">
        <v>0</v>
      </c>
      <c r="GC184">
        <v>0</v>
      </c>
      <c r="GD184">
        <v>0</v>
      </c>
      <c r="GE184">
        <v>0</v>
      </c>
      <c r="GF184">
        <v>0</v>
      </c>
      <c r="GG184">
        <v>0</v>
      </c>
      <c r="GH184">
        <v>0</v>
      </c>
      <c r="GI184">
        <v>0</v>
      </c>
      <c r="GJ184">
        <v>0</v>
      </c>
      <c r="GK184">
        <v>0</v>
      </c>
      <c r="GL184">
        <v>0</v>
      </c>
      <c r="GM184">
        <v>0</v>
      </c>
      <c r="GN184">
        <v>0</v>
      </c>
      <c r="GO184">
        <v>0</v>
      </c>
      <c r="GP184">
        <v>0</v>
      </c>
      <c r="GQ184">
        <v>0</v>
      </c>
      <c r="GR184">
        <v>0</v>
      </c>
      <c r="GS184">
        <v>0</v>
      </c>
      <c r="GT184">
        <v>0</v>
      </c>
      <c r="GU184">
        <v>0</v>
      </c>
      <c r="GV184">
        <v>0</v>
      </c>
      <c r="GW184">
        <v>0</v>
      </c>
      <c r="GX184">
        <v>0</v>
      </c>
      <c r="GY184">
        <v>0</v>
      </c>
    </row>
    <row r="185" spans="4:207" ht="34.5" customHeight="1" x14ac:dyDescent="0.25">
      <c r="D185" s="305"/>
      <c r="E185" s="294" t="s">
        <v>263</v>
      </c>
      <c r="DC185" s="312"/>
      <c r="DD185">
        <v>0</v>
      </c>
      <c r="DE185">
        <v>0</v>
      </c>
      <c r="DF185">
        <v>0</v>
      </c>
      <c r="DG185">
        <v>0</v>
      </c>
      <c r="DH185">
        <v>0</v>
      </c>
      <c r="DI185">
        <v>0</v>
      </c>
      <c r="DJ185">
        <v>0</v>
      </c>
      <c r="DK185">
        <v>0</v>
      </c>
      <c r="DL185">
        <v>0</v>
      </c>
      <c r="DM185">
        <v>0</v>
      </c>
      <c r="DN185">
        <v>0</v>
      </c>
      <c r="DO185">
        <v>0</v>
      </c>
      <c r="DP185">
        <v>0</v>
      </c>
      <c r="DQ185">
        <v>0</v>
      </c>
      <c r="DR185">
        <v>0</v>
      </c>
      <c r="DS185">
        <v>0</v>
      </c>
      <c r="DT185">
        <v>0</v>
      </c>
      <c r="DU185">
        <v>0</v>
      </c>
      <c r="DV185">
        <v>0</v>
      </c>
      <c r="DW185">
        <v>0</v>
      </c>
      <c r="DX185">
        <v>0</v>
      </c>
      <c r="DY185">
        <v>0</v>
      </c>
      <c r="DZ185">
        <v>0</v>
      </c>
      <c r="EA185">
        <v>0</v>
      </c>
      <c r="EB185">
        <v>0</v>
      </c>
      <c r="EC185">
        <v>0</v>
      </c>
      <c r="ED185">
        <v>0</v>
      </c>
      <c r="EE185">
        <v>0</v>
      </c>
      <c r="EF185">
        <v>0</v>
      </c>
      <c r="EG185">
        <v>0</v>
      </c>
      <c r="EH185">
        <v>0</v>
      </c>
      <c r="EI185">
        <v>0</v>
      </c>
      <c r="EJ185">
        <v>0</v>
      </c>
      <c r="EK185">
        <v>0</v>
      </c>
      <c r="EL185">
        <v>0</v>
      </c>
      <c r="EM185">
        <v>0</v>
      </c>
      <c r="EN185">
        <v>0</v>
      </c>
      <c r="EO185">
        <v>0</v>
      </c>
      <c r="EP185">
        <v>0</v>
      </c>
      <c r="EQ185">
        <v>0</v>
      </c>
      <c r="ER185">
        <v>0</v>
      </c>
      <c r="ES185">
        <v>0</v>
      </c>
      <c r="ET185">
        <v>0</v>
      </c>
      <c r="EU185">
        <v>0</v>
      </c>
      <c r="EV185">
        <v>0</v>
      </c>
      <c r="EW185">
        <v>0</v>
      </c>
      <c r="EX185">
        <v>0</v>
      </c>
      <c r="EY185">
        <v>0</v>
      </c>
      <c r="EZ185">
        <v>0</v>
      </c>
      <c r="FA185">
        <v>0</v>
      </c>
      <c r="FB185">
        <v>0</v>
      </c>
      <c r="FC185">
        <v>0</v>
      </c>
      <c r="FD185">
        <v>0</v>
      </c>
      <c r="FE185">
        <v>0</v>
      </c>
      <c r="FF185">
        <v>0</v>
      </c>
      <c r="FG185">
        <v>0</v>
      </c>
      <c r="FH185">
        <v>0</v>
      </c>
      <c r="FI185">
        <v>0</v>
      </c>
      <c r="FJ185">
        <v>0</v>
      </c>
      <c r="FK185">
        <v>0</v>
      </c>
      <c r="FL185">
        <v>0</v>
      </c>
      <c r="FM185">
        <v>0</v>
      </c>
      <c r="FN185">
        <v>0</v>
      </c>
      <c r="FO185">
        <v>0</v>
      </c>
      <c r="FP185">
        <v>0</v>
      </c>
      <c r="FQ185">
        <v>0</v>
      </c>
      <c r="FR185">
        <v>0</v>
      </c>
      <c r="FS185">
        <v>0</v>
      </c>
      <c r="FT185">
        <v>0</v>
      </c>
      <c r="FU185">
        <v>0</v>
      </c>
      <c r="FV185">
        <v>0</v>
      </c>
      <c r="FW185">
        <v>0</v>
      </c>
      <c r="FX185">
        <v>0</v>
      </c>
      <c r="FY185">
        <v>0</v>
      </c>
      <c r="FZ185">
        <v>0</v>
      </c>
      <c r="GA185">
        <v>0</v>
      </c>
      <c r="GB185">
        <v>0</v>
      </c>
      <c r="GC185">
        <v>0</v>
      </c>
      <c r="GD185">
        <v>0</v>
      </c>
      <c r="GE185">
        <v>0</v>
      </c>
      <c r="GF185">
        <v>0</v>
      </c>
      <c r="GG185">
        <v>0</v>
      </c>
      <c r="GH185">
        <v>0</v>
      </c>
      <c r="GI185">
        <v>0</v>
      </c>
      <c r="GJ185">
        <v>0</v>
      </c>
      <c r="GK185">
        <v>0</v>
      </c>
      <c r="GL185">
        <v>0</v>
      </c>
      <c r="GM185">
        <v>0</v>
      </c>
      <c r="GN185">
        <v>0</v>
      </c>
      <c r="GO185">
        <v>0</v>
      </c>
      <c r="GP185">
        <v>0</v>
      </c>
      <c r="GQ185">
        <v>0</v>
      </c>
      <c r="GR185">
        <v>0</v>
      </c>
      <c r="GS185">
        <v>0</v>
      </c>
      <c r="GT185">
        <v>0</v>
      </c>
      <c r="GU185">
        <v>0</v>
      </c>
      <c r="GV185">
        <v>0</v>
      </c>
      <c r="GW185">
        <v>0</v>
      </c>
      <c r="GX185">
        <v>0</v>
      </c>
      <c r="GY185">
        <v>0</v>
      </c>
    </row>
    <row r="186" spans="4:207" ht="30" x14ac:dyDescent="0.25">
      <c r="D186" s="295" t="s">
        <v>264</v>
      </c>
      <c r="E186" s="294" t="s">
        <v>270</v>
      </c>
      <c r="DC186" s="312"/>
      <c r="DD186">
        <v>0</v>
      </c>
      <c r="DE186">
        <v>0</v>
      </c>
      <c r="DF186">
        <v>0</v>
      </c>
      <c r="DG186">
        <v>0</v>
      </c>
      <c r="DH186">
        <v>0</v>
      </c>
      <c r="DI186">
        <v>0</v>
      </c>
      <c r="DJ186">
        <v>0</v>
      </c>
      <c r="DK186">
        <v>0</v>
      </c>
      <c r="DL186">
        <v>0</v>
      </c>
      <c r="DM186">
        <v>0</v>
      </c>
      <c r="DN186">
        <v>0</v>
      </c>
      <c r="DO186">
        <v>0</v>
      </c>
      <c r="DP186">
        <v>0</v>
      </c>
      <c r="DQ186">
        <v>0</v>
      </c>
      <c r="DR186">
        <v>0</v>
      </c>
      <c r="DS186">
        <v>0</v>
      </c>
      <c r="DT186">
        <v>0</v>
      </c>
      <c r="DU186">
        <v>0</v>
      </c>
      <c r="DV186">
        <v>0</v>
      </c>
      <c r="DW186">
        <v>0</v>
      </c>
      <c r="DX186">
        <v>0</v>
      </c>
      <c r="DY186">
        <v>0</v>
      </c>
      <c r="DZ186">
        <v>0</v>
      </c>
      <c r="EA186">
        <v>0</v>
      </c>
      <c r="EB186">
        <v>0</v>
      </c>
      <c r="EC186">
        <v>0</v>
      </c>
      <c r="ED186">
        <v>0</v>
      </c>
      <c r="EE186">
        <v>0</v>
      </c>
      <c r="EF186">
        <v>0</v>
      </c>
      <c r="EG186">
        <v>0</v>
      </c>
      <c r="EH186">
        <v>0</v>
      </c>
      <c r="EI186">
        <v>0</v>
      </c>
      <c r="EJ186">
        <v>0</v>
      </c>
      <c r="EK186">
        <v>0</v>
      </c>
      <c r="EL186">
        <v>0</v>
      </c>
      <c r="EM186">
        <v>0</v>
      </c>
      <c r="EN186">
        <v>0</v>
      </c>
      <c r="EO186">
        <v>0</v>
      </c>
      <c r="EP186">
        <v>0</v>
      </c>
      <c r="EQ186">
        <v>0</v>
      </c>
      <c r="ER186">
        <v>0</v>
      </c>
      <c r="ES186">
        <v>0</v>
      </c>
      <c r="ET186">
        <v>0</v>
      </c>
      <c r="EU186">
        <v>0</v>
      </c>
      <c r="EV186">
        <v>0</v>
      </c>
      <c r="EW186">
        <v>0</v>
      </c>
      <c r="EX186">
        <v>0</v>
      </c>
      <c r="EY186">
        <v>0</v>
      </c>
      <c r="EZ186">
        <v>0</v>
      </c>
      <c r="FA186">
        <v>0</v>
      </c>
      <c r="FB186">
        <v>0</v>
      </c>
      <c r="FC186">
        <v>0</v>
      </c>
      <c r="FD186">
        <v>0</v>
      </c>
      <c r="FE186">
        <v>0</v>
      </c>
      <c r="FF186">
        <v>0</v>
      </c>
      <c r="FG186">
        <v>0</v>
      </c>
      <c r="FH186">
        <v>0</v>
      </c>
      <c r="FI186">
        <v>0</v>
      </c>
      <c r="FJ186">
        <v>0</v>
      </c>
      <c r="FK186">
        <v>0</v>
      </c>
      <c r="FL186">
        <v>0</v>
      </c>
      <c r="FM186">
        <v>0</v>
      </c>
      <c r="FN186">
        <v>0</v>
      </c>
      <c r="FO186">
        <v>0</v>
      </c>
      <c r="FP186">
        <v>0</v>
      </c>
      <c r="FQ186">
        <v>0</v>
      </c>
      <c r="FR186">
        <v>0</v>
      </c>
      <c r="FS186">
        <v>0</v>
      </c>
      <c r="FT186">
        <v>0</v>
      </c>
      <c r="FU186">
        <v>0</v>
      </c>
      <c r="FV186">
        <v>0</v>
      </c>
      <c r="FW186">
        <v>0</v>
      </c>
      <c r="FX186">
        <v>0</v>
      </c>
      <c r="FY186">
        <v>0</v>
      </c>
      <c r="FZ186">
        <v>0</v>
      </c>
      <c r="GA186">
        <v>0</v>
      </c>
      <c r="GB186">
        <v>0</v>
      </c>
      <c r="GC186">
        <v>0</v>
      </c>
      <c r="GD186">
        <v>0</v>
      </c>
      <c r="GE186">
        <v>0</v>
      </c>
      <c r="GF186">
        <v>0</v>
      </c>
      <c r="GG186">
        <v>0</v>
      </c>
      <c r="GH186">
        <v>0</v>
      </c>
      <c r="GI186">
        <v>0</v>
      </c>
      <c r="GJ186">
        <v>0</v>
      </c>
      <c r="GK186">
        <v>0</v>
      </c>
      <c r="GL186">
        <v>0</v>
      </c>
      <c r="GM186">
        <v>0</v>
      </c>
      <c r="GN186">
        <v>0</v>
      </c>
      <c r="GO186">
        <v>0</v>
      </c>
      <c r="GP186">
        <v>0</v>
      </c>
      <c r="GQ186">
        <v>0</v>
      </c>
      <c r="GR186">
        <v>0</v>
      </c>
      <c r="GS186">
        <v>0</v>
      </c>
      <c r="GT186">
        <v>0</v>
      </c>
      <c r="GU186">
        <v>0</v>
      </c>
      <c r="GV186">
        <v>0</v>
      </c>
      <c r="GW186">
        <v>0</v>
      </c>
      <c r="GX186">
        <v>0</v>
      </c>
      <c r="GY186">
        <v>0</v>
      </c>
    </row>
    <row r="187" spans="4:207" ht="30" x14ac:dyDescent="0.25">
      <c r="D187" s="295" t="s">
        <v>265</v>
      </c>
      <c r="E187" s="294" t="s">
        <v>271</v>
      </c>
      <c r="DC187" s="312"/>
      <c r="DD187">
        <v>0</v>
      </c>
      <c r="DE187">
        <v>0</v>
      </c>
      <c r="DF187">
        <v>0</v>
      </c>
      <c r="DG187">
        <v>0</v>
      </c>
      <c r="DH187">
        <v>0</v>
      </c>
      <c r="DI187">
        <v>0</v>
      </c>
      <c r="DJ187">
        <v>0</v>
      </c>
      <c r="DK187">
        <v>0</v>
      </c>
      <c r="DL187">
        <v>0</v>
      </c>
      <c r="DM187">
        <v>0</v>
      </c>
      <c r="DN187">
        <v>0</v>
      </c>
      <c r="DO187">
        <v>0</v>
      </c>
      <c r="DP187">
        <v>0</v>
      </c>
      <c r="DQ187">
        <v>0</v>
      </c>
      <c r="DR187">
        <v>0</v>
      </c>
      <c r="DS187">
        <v>0</v>
      </c>
      <c r="DT187">
        <v>0</v>
      </c>
      <c r="DU187">
        <v>0</v>
      </c>
      <c r="DV187">
        <v>0</v>
      </c>
      <c r="DW187">
        <v>0</v>
      </c>
      <c r="DX187">
        <v>0</v>
      </c>
      <c r="DY187">
        <v>0</v>
      </c>
      <c r="DZ187">
        <v>0</v>
      </c>
      <c r="EA187">
        <v>0</v>
      </c>
      <c r="EB187">
        <v>0</v>
      </c>
      <c r="EC187">
        <v>0</v>
      </c>
      <c r="ED187">
        <v>0</v>
      </c>
      <c r="EE187">
        <v>0</v>
      </c>
      <c r="EF187">
        <v>0</v>
      </c>
      <c r="EG187">
        <v>0</v>
      </c>
      <c r="EH187">
        <v>0</v>
      </c>
      <c r="EI187">
        <v>0</v>
      </c>
      <c r="EJ187">
        <v>0</v>
      </c>
      <c r="EK187">
        <v>0</v>
      </c>
      <c r="EL187">
        <v>0</v>
      </c>
      <c r="EM187">
        <v>0</v>
      </c>
      <c r="EN187">
        <v>0</v>
      </c>
      <c r="EO187">
        <v>0</v>
      </c>
      <c r="EP187">
        <v>0</v>
      </c>
      <c r="EQ187">
        <v>0</v>
      </c>
      <c r="ER187">
        <v>0</v>
      </c>
      <c r="ES187">
        <v>0</v>
      </c>
      <c r="ET187">
        <v>0</v>
      </c>
      <c r="EU187">
        <v>0</v>
      </c>
      <c r="EV187">
        <v>0</v>
      </c>
      <c r="EW187">
        <v>0</v>
      </c>
      <c r="EX187">
        <v>0</v>
      </c>
      <c r="EY187">
        <v>0</v>
      </c>
      <c r="EZ187">
        <v>0</v>
      </c>
      <c r="FA187">
        <v>0</v>
      </c>
      <c r="FB187">
        <v>0</v>
      </c>
      <c r="FC187">
        <v>0</v>
      </c>
      <c r="FD187">
        <v>0</v>
      </c>
      <c r="FE187">
        <v>0</v>
      </c>
      <c r="FF187">
        <v>0</v>
      </c>
      <c r="FG187">
        <v>0</v>
      </c>
      <c r="FH187">
        <v>0</v>
      </c>
      <c r="FI187">
        <v>0</v>
      </c>
      <c r="FJ187">
        <v>0</v>
      </c>
      <c r="FK187">
        <v>0</v>
      </c>
      <c r="FL187">
        <v>0</v>
      </c>
      <c r="FM187">
        <v>0</v>
      </c>
      <c r="FN187">
        <v>0</v>
      </c>
      <c r="FO187">
        <v>0</v>
      </c>
      <c r="FP187">
        <v>0</v>
      </c>
      <c r="FQ187">
        <v>0</v>
      </c>
      <c r="FR187">
        <v>0</v>
      </c>
      <c r="FS187">
        <v>0</v>
      </c>
      <c r="FT187">
        <v>0</v>
      </c>
      <c r="FU187">
        <v>0</v>
      </c>
      <c r="FV187">
        <v>0</v>
      </c>
      <c r="FW187">
        <v>0</v>
      </c>
      <c r="FX187">
        <v>0</v>
      </c>
      <c r="FY187">
        <v>0</v>
      </c>
      <c r="FZ187">
        <v>0</v>
      </c>
      <c r="GA187">
        <v>0</v>
      </c>
      <c r="GB187">
        <v>0</v>
      </c>
      <c r="GC187">
        <v>0</v>
      </c>
      <c r="GD187">
        <v>0</v>
      </c>
      <c r="GE187">
        <v>0</v>
      </c>
      <c r="GF187">
        <v>0</v>
      </c>
      <c r="GG187">
        <v>0</v>
      </c>
      <c r="GH187">
        <v>0</v>
      </c>
      <c r="GI187">
        <v>0</v>
      </c>
      <c r="GJ187">
        <v>0</v>
      </c>
      <c r="GK187">
        <v>0</v>
      </c>
      <c r="GL187">
        <v>0</v>
      </c>
      <c r="GM187">
        <v>0</v>
      </c>
      <c r="GN187">
        <v>0</v>
      </c>
      <c r="GO187">
        <v>0</v>
      </c>
      <c r="GP187">
        <v>0</v>
      </c>
      <c r="GQ187">
        <v>0</v>
      </c>
      <c r="GR187">
        <v>0</v>
      </c>
      <c r="GS187">
        <v>0</v>
      </c>
      <c r="GT187">
        <v>0</v>
      </c>
      <c r="GU187">
        <v>0</v>
      </c>
      <c r="GV187">
        <v>0</v>
      </c>
      <c r="GW187">
        <v>0</v>
      </c>
      <c r="GX187">
        <v>0</v>
      </c>
      <c r="GY187">
        <v>0</v>
      </c>
    </row>
    <row r="188" spans="4:207" ht="30" x14ac:dyDescent="0.25">
      <c r="D188" s="295" t="s">
        <v>266</v>
      </c>
      <c r="E188" s="294" t="s">
        <v>272</v>
      </c>
      <c r="DC188" s="312"/>
      <c r="DD188">
        <v>0</v>
      </c>
      <c r="DE188">
        <v>0</v>
      </c>
      <c r="DF188">
        <v>0</v>
      </c>
      <c r="DG188">
        <v>0</v>
      </c>
      <c r="DH188">
        <v>0</v>
      </c>
      <c r="DI188">
        <v>0</v>
      </c>
      <c r="DJ188">
        <v>0</v>
      </c>
      <c r="DK188">
        <v>0</v>
      </c>
      <c r="DL188">
        <v>0</v>
      </c>
      <c r="DM188">
        <v>0</v>
      </c>
      <c r="DN188">
        <v>0</v>
      </c>
      <c r="DO188">
        <v>0</v>
      </c>
      <c r="DP188">
        <v>0</v>
      </c>
      <c r="DQ188">
        <v>0</v>
      </c>
      <c r="DR188">
        <v>0</v>
      </c>
      <c r="DS188">
        <v>0</v>
      </c>
      <c r="DT188">
        <v>0</v>
      </c>
      <c r="DU188">
        <v>0</v>
      </c>
      <c r="DV188">
        <v>0</v>
      </c>
      <c r="DW188">
        <v>0</v>
      </c>
      <c r="DX188">
        <v>0</v>
      </c>
      <c r="DY188">
        <v>0</v>
      </c>
      <c r="DZ188">
        <v>0</v>
      </c>
      <c r="EA188">
        <v>0</v>
      </c>
      <c r="EB188">
        <v>0</v>
      </c>
      <c r="EC188">
        <v>0</v>
      </c>
      <c r="ED188">
        <v>0</v>
      </c>
      <c r="EE188">
        <v>0</v>
      </c>
      <c r="EF188">
        <v>0</v>
      </c>
      <c r="EG188">
        <v>0</v>
      </c>
      <c r="EH188">
        <v>0</v>
      </c>
      <c r="EI188">
        <v>0</v>
      </c>
      <c r="EJ188">
        <v>0</v>
      </c>
      <c r="EK188">
        <v>0</v>
      </c>
      <c r="EL188">
        <v>0</v>
      </c>
      <c r="EM188">
        <v>0</v>
      </c>
      <c r="EN188">
        <v>0</v>
      </c>
      <c r="EO188">
        <v>0</v>
      </c>
      <c r="EP188">
        <v>0</v>
      </c>
      <c r="EQ188">
        <v>0</v>
      </c>
      <c r="ER188">
        <v>0</v>
      </c>
      <c r="ES188">
        <v>0</v>
      </c>
      <c r="ET188">
        <v>0</v>
      </c>
      <c r="EU188">
        <v>0</v>
      </c>
      <c r="EV188">
        <v>0</v>
      </c>
      <c r="EW188">
        <v>0</v>
      </c>
      <c r="EX188">
        <v>0</v>
      </c>
      <c r="EY188">
        <v>0</v>
      </c>
      <c r="EZ188">
        <v>0</v>
      </c>
      <c r="FA188">
        <v>0</v>
      </c>
      <c r="FB188">
        <v>0</v>
      </c>
      <c r="FC188">
        <v>0</v>
      </c>
      <c r="FD188">
        <v>0</v>
      </c>
      <c r="FE188">
        <v>0</v>
      </c>
      <c r="FF188">
        <v>0</v>
      </c>
      <c r="FG188">
        <v>0</v>
      </c>
      <c r="FH188">
        <v>0</v>
      </c>
      <c r="FI188">
        <v>0</v>
      </c>
      <c r="FJ188">
        <v>0</v>
      </c>
      <c r="FK188">
        <v>0</v>
      </c>
      <c r="FL188">
        <v>0</v>
      </c>
      <c r="FM188">
        <v>0</v>
      </c>
      <c r="FN188">
        <v>0</v>
      </c>
      <c r="FO188">
        <v>0</v>
      </c>
      <c r="FP188">
        <v>0</v>
      </c>
      <c r="FQ188">
        <v>0</v>
      </c>
      <c r="FR188">
        <v>0</v>
      </c>
      <c r="FS188">
        <v>0</v>
      </c>
      <c r="FT188">
        <v>0</v>
      </c>
      <c r="FU188">
        <v>0</v>
      </c>
      <c r="FV188">
        <v>0</v>
      </c>
      <c r="FW188">
        <v>0</v>
      </c>
      <c r="FX188">
        <v>0</v>
      </c>
      <c r="FY188">
        <v>0</v>
      </c>
      <c r="FZ188">
        <v>0</v>
      </c>
      <c r="GA188">
        <v>0</v>
      </c>
      <c r="GB188">
        <v>0</v>
      </c>
      <c r="GC188">
        <v>0</v>
      </c>
      <c r="GD188">
        <v>0</v>
      </c>
      <c r="GE188">
        <v>0</v>
      </c>
      <c r="GF188">
        <v>0</v>
      </c>
      <c r="GG188">
        <v>0</v>
      </c>
      <c r="GH188">
        <v>0</v>
      </c>
      <c r="GI188">
        <v>0</v>
      </c>
      <c r="GJ188">
        <v>0</v>
      </c>
      <c r="GK188">
        <v>0</v>
      </c>
      <c r="GL188">
        <v>0</v>
      </c>
      <c r="GM188">
        <v>0</v>
      </c>
      <c r="GN188">
        <v>0</v>
      </c>
      <c r="GO188">
        <v>0</v>
      </c>
      <c r="GP188">
        <v>0</v>
      </c>
      <c r="GQ188">
        <v>0</v>
      </c>
      <c r="GR188">
        <v>0</v>
      </c>
      <c r="GS188">
        <v>0</v>
      </c>
      <c r="GT188">
        <v>0</v>
      </c>
      <c r="GU188">
        <v>0</v>
      </c>
      <c r="GV188">
        <v>0</v>
      </c>
      <c r="GW188">
        <v>0</v>
      </c>
      <c r="GX188">
        <v>0</v>
      </c>
      <c r="GY188">
        <v>0</v>
      </c>
    </row>
    <row r="189" spans="4:207" ht="33.75" customHeight="1" x14ac:dyDescent="0.25">
      <c r="D189" s="295" t="s">
        <v>267</v>
      </c>
      <c r="E189" s="294" t="s">
        <v>304</v>
      </c>
      <c r="DC189" s="312"/>
      <c r="DD189" s="350">
        <f>DD181*(ERInput!$D$33/ERInput!$D$48)*((ERInput!$D$25+ERInput!$D$26)+(ERInput!$D$23+ERInput!$D$24))</f>
        <v>4.11736833426139</v>
      </c>
      <c r="DE189" s="350">
        <f>DE181*(ERInput!$D$33/ERInput!$D$48)*((ERInput!$D$25+ERInput!$D$26)+(ERInput!$D$23+ERInput!$D$24))</f>
        <v>10.060445098575338</v>
      </c>
      <c r="DF189" s="350">
        <f>DF181*(ERInput!$D$33/ERInput!$D$48)*((ERInput!$D$25+ERInput!$D$26)+(ERInput!$D$23+ERInput!$D$24))</f>
        <v>9.5722184789446629</v>
      </c>
      <c r="DG189" s="350">
        <f>DG181*(ERInput!$D$33/ERInput!$D$48)*((ERInput!$D$25+ERInput!$D$26)+(ERInput!$D$23+ERInput!$D$24))</f>
        <v>10.498834376794525</v>
      </c>
      <c r="DH189" s="350">
        <f>DH181*(ERInput!$D$33/ERInput!$D$48)*((ERInput!$D$25+ERInput!$D$26)+(ERInput!$D$23+ERInput!$D$24))</f>
        <v>10.116941518956185</v>
      </c>
      <c r="DI189" s="350">
        <f>DI181*(ERInput!$D$33/ERInput!$D$48)*((ERInput!$D$25+ERInput!$D$26)+(ERInput!$D$23+ERInput!$D$24))</f>
        <v>10.62369543766629</v>
      </c>
      <c r="DJ189" s="350">
        <f>DJ181*(ERInput!$D$33/ERInput!$D$48)*((ERInput!$D$25+ERInput!$D$26)+(ERInput!$D$23+ERInput!$D$24))</f>
        <v>10.401642770486768</v>
      </c>
      <c r="DK189" s="350">
        <f>DK181*(ERInput!$D$33/ERInput!$D$48)*((ERInput!$D$25+ERInput!$D$26)+(ERInput!$D$23+ERInput!$D$24))</f>
        <v>11.621384583344962</v>
      </c>
      <c r="DL189" s="350">
        <f>DL181*(ERInput!$D$33/ERInput!$D$48)*((ERInput!$D$25+ERInput!$D$26)+(ERInput!$D$23+ERInput!$D$24))</f>
        <v>12.942299415011773</v>
      </c>
      <c r="DM189" s="350">
        <f>DM181*(ERInput!$D$33/ERInput!$D$48)*((ERInput!$D$25+ERInput!$D$26)+(ERInput!$D$23+ERInput!$D$24))</f>
        <v>13.060159579592259</v>
      </c>
      <c r="DN189" s="350">
        <f>DN181*(ERInput!$D$33/ERInput!$D$48)*((ERInput!$D$25+ERInput!$D$26)+(ERInput!$D$23+ERInput!$D$24))</f>
        <v>13.790245010164282</v>
      </c>
      <c r="DO189" s="350">
        <f>DO181*(ERInput!$D$33/ERInput!$D$48)*((ERInput!$D$25+ERInput!$D$26)+(ERInput!$D$23+ERInput!$D$24))</f>
        <v>13.392018390912105</v>
      </c>
      <c r="DP189" s="350">
        <f>DP181*(ERInput!$D$33/ERInput!$D$48)*((ERInput!$D$25+ERInput!$D$26)+(ERInput!$D$23+ERInput!$D$24))</f>
        <v>14.191520867492743</v>
      </c>
      <c r="DQ189" s="350">
        <f>DQ181*(ERInput!$D$33/ERInput!$D$48)*((ERInput!$D$25+ERInput!$D$26)+(ERInput!$D$23+ERInput!$D$24))</f>
        <v>14.951597924995204</v>
      </c>
      <c r="DR189" s="350">
        <f>DR181*(ERInput!$D$33/ERInput!$D$48)*((ERInput!$D$25+ERInput!$D$26)+(ERInput!$D$23+ERInput!$D$24))</f>
        <v>13.725180295799786</v>
      </c>
      <c r="DS189" s="350">
        <f>DS181*(ERInput!$D$33/ERInput!$D$48)*((ERInput!$D$25+ERInput!$D$26)+(ERInput!$D$23+ERInput!$D$24))</f>
        <v>15.412550983906215</v>
      </c>
      <c r="DT189" s="350">
        <f>DT181*(ERInput!$D$33/ERInput!$D$48)*((ERInput!$D$25+ERInput!$D$26)+(ERInput!$D$23+ERInput!$D$24))</f>
        <v>15.462428335417274</v>
      </c>
      <c r="DU189" s="350">
        <f>DU181*(ERInput!$D$33/ERInput!$D$48)*((ERInput!$D$25+ERInput!$D$26)+(ERInput!$D$23+ERInput!$D$24))</f>
        <v>16.328829803918897</v>
      </c>
      <c r="DV189" s="350">
        <f>DV181*(ERInput!$D$33/ERInput!$D$48)*((ERInput!$D$25+ERInput!$D$26)+(ERInput!$D$23+ERInput!$D$24))</f>
        <v>15.643373055891932</v>
      </c>
      <c r="DW189" s="350">
        <f>DW181*(ERInput!$D$33/ERInput!$D$48)*((ERInput!$D$25+ERInput!$D$26)+(ERInput!$D$23+ERInput!$D$24))</f>
        <v>16.311551433377733</v>
      </c>
      <c r="DX189" s="350">
        <f>DX181*(ERInput!$D$33/ERInput!$D$48)*((ERInput!$D$25+ERInput!$D$26)+(ERInput!$D$23+ERInput!$D$24))</f>
        <v>16.572737935172743</v>
      </c>
      <c r="DY189" s="350">
        <f>DY181*(ERInput!$D$33/ERInput!$D$48)*((ERInput!$D$25+ERInput!$D$26)+(ERInput!$D$23+ERInput!$D$24))</f>
        <v>16.198804536542692</v>
      </c>
      <c r="DZ189" s="350">
        <f>DZ181*(ERInput!$D$33/ERInput!$D$48)*((ERInput!$D$25+ERInput!$D$26)+(ERInput!$D$23+ERInput!$D$24))</f>
        <v>16.6486663079253</v>
      </c>
      <c r="EA189" s="350">
        <f>EA181*(ERInput!$D$33/ERInput!$D$48)*((ERInput!$D$25+ERInput!$D$26)+(ERInput!$D$23+ERInput!$D$24))</f>
        <v>16.022654703423623</v>
      </c>
      <c r="EB189" s="350">
        <f>EB181*(ERInput!$D$33/ERInput!$D$48)*((ERInput!$D$25+ERInput!$D$26)+(ERInput!$D$23+ERInput!$D$24))</f>
        <v>16.66863138712511</v>
      </c>
      <c r="EC189" s="350">
        <f>EC181*(ERInput!$D$33/ERInput!$D$48)*((ERInput!$D$25+ERInput!$D$26)+(ERInput!$D$23+ERInput!$D$24))</f>
        <v>17.05691879906383</v>
      </c>
      <c r="ED189" s="350">
        <f>ED181*(ERInput!$D$33/ERInput!$D$48)*((ERInput!$D$25+ERInput!$D$26)+(ERInput!$D$23+ERInput!$D$24))</f>
        <v>16.228448411246298</v>
      </c>
      <c r="EE189" s="350">
        <f>EE181*(ERInput!$D$33/ERInput!$D$48)*((ERInput!$D$25+ERInput!$D$26)+(ERInput!$D$23+ERInput!$D$24))</f>
        <v>18.242089569541037</v>
      </c>
      <c r="EF189" s="350">
        <f>EF181*(ERInput!$D$33/ERInput!$D$48)*((ERInput!$D$25+ERInput!$D$26)+(ERInput!$D$23+ERInput!$D$24))</f>
        <v>17.980678514411942</v>
      </c>
      <c r="EG189" s="350">
        <f>EG181*(ERInput!$D$33/ERInput!$D$48)*((ERInput!$D$25+ERInput!$D$26)+(ERInput!$D$23+ERInput!$D$24))</f>
        <v>18.537792248117309</v>
      </c>
      <c r="EH189" s="350">
        <f>EH181*(ERInput!$D$33/ERInput!$D$48)*((ERInput!$D$25+ERInput!$D$26)+(ERInput!$D$23+ERInput!$D$24))</f>
        <v>17.873954889502397</v>
      </c>
      <c r="EI189" s="350">
        <f>EI181*(ERInput!$D$33/ERInput!$D$48)*((ERInput!$D$25+ERInput!$D$26)+(ERInput!$D$23+ERInput!$D$24))</f>
        <v>18.290209510160889</v>
      </c>
      <c r="EJ189" s="350">
        <f>EJ181*(ERInput!$D$33/ERInput!$D$48)*((ERInput!$D$25+ERInput!$D$26)+(ERInput!$D$23+ERInput!$D$24))</f>
        <v>17.918095341369675</v>
      </c>
      <c r="EK189" s="350">
        <f>EK181*(ERInput!$D$33/ERInput!$D$48)*((ERInput!$D$25+ERInput!$D$26)+(ERInput!$D$23+ERInput!$D$24))</f>
        <v>17.241318352304326</v>
      </c>
      <c r="EL189" s="350">
        <f>EL181*(ERInput!$D$33/ERInput!$D$48)*((ERInput!$D$25+ERInput!$D$26)+(ERInput!$D$23+ERInput!$D$24))</f>
        <v>17.725437331541848</v>
      </c>
      <c r="EM189" s="350">
        <f>EM181*(ERInput!$D$33/ERInput!$D$48)*((ERInput!$D$25+ERInput!$D$26)+(ERInput!$D$23+ERInput!$D$24))</f>
        <v>17.092763790690768</v>
      </c>
      <c r="EN189" s="350">
        <f>EN181*(ERInput!$D$33/ERInput!$D$48)*((ERInput!$D$25+ERInput!$D$26)+(ERInput!$D$23+ERInput!$D$24))</f>
        <v>6.2527326620057906</v>
      </c>
      <c r="EO189" s="350">
        <f>EO181*(ERInput!$D$33/ERInput!$D$48)*((ERInput!$D$25+ERInput!$D$26)+(ERInput!$D$23+ERInput!$D$24))</f>
        <v>4.1380134059431324</v>
      </c>
      <c r="EP189" s="350">
        <f>EP181*(ERInput!$D$33/ERInput!$D$48)*((ERInput!$D$25+ERInput!$D$26)+(ERInput!$D$23+ERInput!$D$24))</f>
        <v>25.21312509939802</v>
      </c>
      <c r="EQ189" s="350">
        <f>EQ181*(ERInput!$D$33/ERInput!$D$48)*((ERInput!$D$25+ERInput!$D$26)+(ERInput!$D$23+ERInput!$D$24))</f>
        <v>24.578721344492312</v>
      </c>
      <c r="ER189" s="350">
        <f>ER181*(ERInput!$D$33/ERInput!$D$48)*((ERInput!$D$25+ERInput!$D$26)+(ERInput!$D$23+ERInput!$D$24))</f>
        <v>29.054344727953282</v>
      </c>
      <c r="ES189" s="350">
        <f>ES181*(ERInput!$D$33/ERInput!$D$48)*((ERInput!$D$25+ERInput!$D$26)+(ERInput!$D$23+ERInput!$D$24))</f>
        <v>31.134032369386098</v>
      </c>
      <c r="ET189" s="350">
        <f>ET181*(ERInput!$D$33/ERInput!$D$48)*((ERInput!$D$25+ERInput!$D$26)+(ERInput!$D$23+ERInput!$D$24))</f>
        <v>32.409287164403445</v>
      </c>
      <c r="EU189" s="350">
        <f>EU181*(ERInput!$D$33/ERInput!$D$48)*((ERInput!$D$25+ERInput!$D$26)+(ERInput!$D$23+ERInput!$D$24))</f>
        <v>32.011686759017053</v>
      </c>
      <c r="EV189" s="350">
        <f>EV181*(ERInput!$D$33/ERInput!$D$48)*((ERInput!$D$25+ERInput!$D$26)+(ERInput!$D$23+ERInput!$D$24))</f>
        <v>32.969148586321374</v>
      </c>
      <c r="EW189" s="350">
        <f>EW181*(ERInput!$D$33/ERInput!$D$48)*((ERInput!$D$25+ERInput!$D$26)+(ERInput!$D$23+ERInput!$D$24))</f>
        <v>33.17959822660071</v>
      </c>
      <c r="EX189" s="350">
        <f>EX181*(ERInput!$D$33/ERInput!$D$48)*((ERInput!$D$25+ERInput!$D$26)+(ERInput!$D$23+ERInput!$D$24))</f>
        <v>32.321019349055987</v>
      </c>
      <c r="EY189" s="350">
        <f>EY181*(ERInput!$D$33/ERInput!$D$48)*((ERInput!$D$25+ERInput!$D$26)+(ERInput!$D$23+ERInput!$D$24))</f>
        <v>33.397799348126313</v>
      </c>
      <c r="EZ189" s="350">
        <f>EZ181*(ERInput!$D$33/ERInput!$D$48)*((ERInput!$D$25+ERInput!$D$26)+(ERInput!$D$23+ERInput!$D$24))</f>
        <v>32.415606712544935</v>
      </c>
      <c r="FA189" s="350">
        <f>FA181*(ERInput!$D$33/ERInput!$D$48)*((ERInput!$D$25+ERInput!$D$26)+(ERInput!$D$23+ERInput!$D$24))</f>
        <v>33.603613768808366</v>
      </c>
      <c r="FB189" s="350">
        <f>FB181*(ERInput!$D$33/ERInput!$D$48)*((ERInput!$D$25+ERInput!$D$26)+(ERInput!$D$23+ERInput!$D$24))</f>
        <v>33.799432652804654</v>
      </c>
      <c r="FC189" s="350">
        <f>FC181*(ERInput!$D$33/ERInput!$D$48)*((ERInput!$D$25+ERInput!$D$26)+(ERInput!$D$23+ERInput!$D$24))</f>
        <v>31.913288420866092</v>
      </c>
      <c r="FD189" s="350">
        <f>FD181*(ERInput!$D$33/ERInput!$D$48)*((ERInput!$D$25+ERInput!$D$26)+(ERInput!$D$23+ERInput!$D$24))</f>
        <v>34.472466434734827</v>
      </c>
      <c r="FE189" s="350">
        <f>FE181*(ERInput!$D$33/ERInput!$D$48)*((ERInput!$D$25+ERInput!$D$26)+(ERInput!$D$23+ERInput!$D$24))</f>
        <v>33.240354932086689</v>
      </c>
      <c r="FF189" s="350">
        <f>FF181*(ERInput!$D$33/ERInput!$D$48)*((ERInput!$D$25+ERInput!$D$26)+(ERInput!$D$23+ERInput!$D$24))</f>
        <v>34.593902350736599</v>
      </c>
      <c r="FG189" s="350">
        <f>FG181*(ERInput!$D$33/ERInput!$D$48)*((ERInput!$D$25+ERInput!$D$26)+(ERInput!$D$23+ERInput!$D$24))</f>
        <v>33.6001364636437</v>
      </c>
      <c r="FH189" s="350">
        <f>FH181*(ERInput!$D$33/ERInput!$D$48)*((ERInput!$D$25+ERInput!$D$26)+(ERInput!$D$23+ERInput!$D$24))</f>
        <v>34.990260979082677</v>
      </c>
      <c r="FI189" s="350">
        <f>FI181*(ERInput!$D$33/ERInput!$D$48)*((ERInput!$D$25+ERInput!$D$26)+(ERInput!$D$23+ERInput!$D$24))</f>
        <v>35.158344085476692</v>
      </c>
      <c r="FJ189" s="350">
        <f>FJ181*(ERInput!$D$33/ERInput!$D$48)*((ERInput!$D$25+ERInput!$D$26)+(ERInput!$D$23+ERInput!$D$24))</f>
        <v>34.091216870695234</v>
      </c>
      <c r="FK189" s="350">
        <f>FK181*(ERInput!$D$33/ERInput!$D$48)*((ERInput!$D$25+ERInput!$D$26)+(ERInput!$D$23+ERInput!$D$24))</f>
        <v>35.458425798739455</v>
      </c>
      <c r="FL189" s="350">
        <f>FL181*(ERInput!$D$33/ERInput!$D$48)*((ERInput!$D$25+ERInput!$D$26)+(ERInput!$D$23+ERInput!$D$24))</f>
        <v>34.448069261144056</v>
      </c>
      <c r="FM189" s="350">
        <f>FM181*(ERInput!$D$33/ERInput!$D$48)*((ERInput!$D$25+ERInput!$D$26)+(ERInput!$D$23+ERInput!$D$24))</f>
        <v>20.661694519219662</v>
      </c>
      <c r="FN189" s="350">
        <f>FN181*(ERInput!$D$33/ERInput!$D$48)*((ERInput!$D$25+ERInput!$D$26)+(ERInput!$D$23+ERInput!$D$24))</f>
        <v>35.251263744787146</v>
      </c>
      <c r="FO189" s="350">
        <f>FO181*(ERInput!$D$33/ERInput!$D$48)*((ERInput!$D$25+ERInput!$D$26)+(ERInput!$D$23+ERInput!$D$24))</f>
        <v>31.48258553226481</v>
      </c>
      <c r="FP189" s="350">
        <f>FP181*(ERInput!$D$33/ERInput!$D$48)*((ERInput!$D$25+ERInput!$D$26)+(ERInput!$D$23+ERInput!$D$24))</f>
        <v>34.523201330938321</v>
      </c>
      <c r="FQ189" s="350">
        <f>FQ181*(ERInput!$D$33/ERInput!$D$48)*((ERInput!$D$25+ERInput!$D$26)+(ERInput!$D$23+ERInput!$D$24))</f>
        <v>32.609169052288934</v>
      </c>
      <c r="FR189" s="350">
        <f>FR181*(ERInput!$D$33/ERInput!$D$48)*((ERInput!$D$25+ERInput!$D$26)+(ERInput!$D$23+ERInput!$D$24))</f>
        <v>33.990657367787882</v>
      </c>
      <c r="FS189" s="350">
        <f>FS181*(ERInput!$D$33/ERInput!$D$48)*((ERInput!$D$25+ERInput!$D$26)+(ERInput!$D$23+ERInput!$D$24))</f>
        <v>32.779422455074332</v>
      </c>
      <c r="FT189" s="350">
        <f>FT181*(ERInput!$D$33/ERInput!$D$48)*((ERInput!$D$25+ERInput!$D$26)+(ERInput!$D$23+ERInput!$D$24))</f>
        <v>33.915227070323922</v>
      </c>
      <c r="FU189" s="350">
        <f>FU181*(ERInput!$D$33/ERInput!$D$48)*((ERInput!$D$25+ERInput!$D$26)+(ERInput!$D$23+ERInput!$D$24))</f>
        <v>33.957058651642996</v>
      </c>
      <c r="FV189" s="350">
        <f>FV181*(ERInput!$D$33/ERInput!$D$48)*((ERInput!$D$25+ERInput!$D$26)+(ERInput!$D$23+ERInput!$D$24))</f>
        <v>33.121866996934124</v>
      </c>
      <c r="FW189" s="350">
        <f>FW181*(ERInput!$D$33/ERInput!$D$48)*((ERInput!$D$25+ERInput!$D$26)+(ERInput!$D$23+ERInput!$D$24))</f>
        <v>34.509500709239127</v>
      </c>
      <c r="FX189" s="350">
        <f>FX181*(ERInput!$D$33/ERInput!$D$48)*((ERInput!$D$25+ERInput!$D$26)+(ERInput!$D$23+ERInput!$D$24))</f>
        <v>33.712323027593364</v>
      </c>
      <c r="FY189" s="350">
        <f>FY181*(ERInput!$D$33/ERInput!$D$48)*((ERInput!$D$25+ERInput!$D$26)+(ERInput!$D$23+ERInput!$D$24))</f>
        <v>34.763451062269162</v>
      </c>
      <c r="FZ189" s="350">
        <f>FZ181*(ERInput!$D$33/ERInput!$D$48)*((ERInput!$D$25+ERInput!$D$26)+(ERInput!$D$23+ERInput!$D$24))</f>
        <v>34.537670733820882</v>
      </c>
      <c r="GA189" s="350">
        <f>GA181*(ERInput!$D$33/ERInput!$D$48)*((ERInput!$D$25+ERInput!$D$26)+(ERInput!$D$23+ERInput!$D$24))</f>
        <v>31.05094563320084</v>
      </c>
      <c r="GB189" s="350">
        <f>GB181*(ERInput!$D$33/ERInput!$D$48)*((ERInput!$D$25+ERInput!$D$26)+(ERInput!$D$23+ERInput!$D$24))</f>
        <v>34.116075233626823</v>
      </c>
      <c r="GC189" s="350">
        <f>GC181*(ERInput!$D$33/ERInput!$D$48)*((ERInput!$D$25+ERInput!$D$26)+(ERInput!$D$23+ERInput!$D$24))</f>
        <v>32.373166749620268</v>
      </c>
      <c r="GD189" s="350">
        <f>GD181*(ERInput!$D$33/ERInput!$D$48)*((ERInput!$D$25+ERInput!$D$26)+(ERInput!$D$23+ERInput!$D$24))</f>
        <v>33.549638682220532</v>
      </c>
      <c r="GE189" s="350">
        <f>GE181*(ERInput!$D$33/ERInput!$D$48)*((ERInput!$D$25+ERInput!$D$26)+(ERInput!$D$23+ERInput!$D$24))</f>
        <v>32.392010459092596</v>
      </c>
      <c r="GF189" s="350">
        <f>GF181*(ERInput!$D$33/ERInput!$D$48)*((ERInput!$D$25+ERInput!$D$26)+(ERInput!$D$23+ERInput!$D$24))</f>
        <v>33.341669731768512</v>
      </c>
      <c r="GG189" s="350">
        <f>GG181*(ERInput!$D$33/ERInput!$D$48)*((ERInput!$D$25+ERInput!$D$26)+(ERInput!$D$23+ERInput!$D$24))</f>
        <v>32.958677752071942</v>
      </c>
      <c r="GH189" s="350">
        <f>GH181*(ERInput!$D$33/ERInput!$D$48)*((ERInput!$D$25+ERInput!$D$26)+(ERInput!$D$23+ERInput!$D$24))</f>
        <v>31.949703133847528</v>
      </c>
      <c r="GI189" s="350">
        <f>GI181*(ERInput!$D$33/ERInput!$D$48)*((ERInput!$D$25+ERInput!$D$26)+(ERInput!$D$23+ERInput!$D$24))</f>
        <v>33.246245080339534</v>
      </c>
      <c r="GJ189" s="350">
        <f>GJ181*(ERInput!$D$33/ERInput!$D$48)*((ERInput!$D$25+ERInput!$D$26)+(ERInput!$D$23+ERInput!$D$24))</f>
        <v>32.494030622576759</v>
      </c>
      <c r="GK189" s="350">
        <f>GK181*(ERInput!$D$33/ERInput!$D$48)*((ERInput!$D$25+ERInput!$D$26)+(ERInput!$D$23+ERInput!$D$24))</f>
        <v>33.825821012965214</v>
      </c>
      <c r="GL189" s="350">
        <f>GL181*(ERInput!$D$33/ERInput!$D$48)*((ERInput!$D$25+ERInput!$D$26)+(ERInput!$D$23+ERInput!$D$24))</f>
        <v>34.048265452664012</v>
      </c>
      <c r="GM189" s="350">
        <f>GM181*(ERInput!$D$33/ERInput!$D$48)*((ERInput!$D$25+ERInput!$D$26)+(ERInput!$D$23+ERInput!$D$24))</f>
        <v>31.056963372311685</v>
      </c>
      <c r="GN189" s="350">
        <f>GN181*(ERInput!$D$33/ERInput!$D$48)*((ERInput!$D$25+ERInput!$D$26)+(ERInput!$D$23+ERInput!$D$24))</f>
        <v>34.748017035405532</v>
      </c>
      <c r="GO189" s="350">
        <f>GO181*(ERInput!$D$33/ERInput!$D$48)*((ERInput!$D$25+ERInput!$D$26)+(ERInput!$D$23+ERInput!$D$24))</f>
        <v>34.088545721251144</v>
      </c>
      <c r="GP189" s="350">
        <f>GP181*(ERInput!$D$33/ERInput!$D$48)*((ERInput!$D$25+ERInput!$D$26)+(ERInput!$D$23+ERInput!$D$24))</f>
        <v>35.284576660807716</v>
      </c>
      <c r="GQ189" s="350">
        <f>GQ181*(ERInput!$D$33/ERInput!$D$48)*((ERInput!$D$25+ERInput!$D$26)+(ERInput!$D$23+ERInput!$D$24))</f>
        <v>34.364390525433969</v>
      </c>
      <c r="GR189" s="350">
        <f>GR181*(ERInput!$D$33/ERInput!$D$48)*((ERInput!$D$25+ERInput!$D$26)+(ERInput!$D$23+ERInput!$D$24))</f>
        <v>35.360671623777634</v>
      </c>
      <c r="GS189" s="350">
        <f>GS181*(ERInput!$D$33/ERInput!$D$48)*((ERInput!$D$25+ERInput!$D$26)+(ERInput!$D$23+ERInput!$D$24))</f>
        <v>35.172546422150305</v>
      </c>
      <c r="GT189" s="350">
        <f>GT181*(ERInput!$D$33/ERInput!$D$48)*((ERInput!$D$25+ERInput!$D$26)+(ERInput!$D$23+ERInput!$D$24))</f>
        <v>34.16454757579811</v>
      </c>
      <c r="GU189" s="350">
        <f>GU181*(ERInput!$D$33/ERInput!$D$48)*((ERInput!$D$25+ERInput!$D$26)+(ERInput!$D$23+ERInput!$D$24))</f>
        <v>35.505160658675983</v>
      </c>
      <c r="GV189" s="350">
        <f>GV181*(ERInput!$D$33/ERInput!$D$48)*((ERInput!$D$25+ERInput!$D$26)+(ERInput!$D$23+ERInput!$D$24))</f>
        <v>34.660955911735904</v>
      </c>
      <c r="GW189" s="350">
        <f>GW181*(ERInput!$D$33/ERInput!$D$48)*((ERInput!$D$25+ERInput!$D$26)+(ERInput!$D$23+ERInput!$D$24))</f>
        <v>35.866276173393786</v>
      </c>
      <c r="GX189" s="350">
        <f>GX181*(ERInput!$D$33/ERInput!$D$48)*((ERInput!$D$25+ERInput!$D$26)+(ERInput!$D$23+ERInput!$D$24))</f>
        <v>35.797436070248786</v>
      </c>
      <c r="GY189" s="350">
        <f>GY181*(ERInput!$D$33/ERInput!$D$48)*((ERInput!$D$25+ERInput!$D$26)+(ERInput!$D$23+ERInput!$D$24))</f>
        <v>33.351126932253813</v>
      </c>
    </row>
    <row r="190" spans="4:207" ht="32.25" customHeight="1" x14ac:dyDescent="0.25">
      <c r="D190" s="295" t="s">
        <v>268</v>
      </c>
      <c r="E190" s="294" t="s">
        <v>277</v>
      </c>
      <c r="DC190" s="312"/>
      <c r="DD190">
        <v>0</v>
      </c>
      <c r="DE190">
        <v>0</v>
      </c>
      <c r="DF190">
        <v>0</v>
      </c>
      <c r="DG190">
        <v>0</v>
      </c>
      <c r="DH190">
        <v>0</v>
      </c>
      <c r="DI190">
        <v>0</v>
      </c>
      <c r="DJ190">
        <v>0</v>
      </c>
      <c r="DK190">
        <v>0</v>
      </c>
      <c r="DL190">
        <v>0</v>
      </c>
      <c r="DM190">
        <v>0</v>
      </c>
      <c r="DN190">
        <v>0</v>
      </c>
      <c r="DO190">
        <v>0</v>
      </c>
      <c r="DP190">
        <v>0</v>
      </c>
      <c r="DQ190">
        <v>0</v>
      </c>
      <c r="DR190">
        <v>0</v>
      </c>
      <c r="DS190">
        <v>0</v>
      </c>
      <c r="DT190">
        <v>0</v>
      </c>
      <c r="DU190">
        <v>0</v>
      </c>
      <c r="DV190">
        <v>0</v>
      </c>
      <c r="DW190">
        <v>0</v>
      </c>
      <c r="DX190">
        <v>0</v>
      </c>
      <c r="DY190">
        <v>0</v>
      </c>
      <c r="DZ190">
        <v>0</v>
      </c>
      <c r="EA190">
        <v>0</v>
      </c>
      <c r="EB190">
        <v>0</v>
      </c>
      <c r="EC190">
        <v>0</v>
      </c>
      <c r="ED190">
        <v>0</v>
      </c>
      <c r="EE190">
        <v>0</v>
      </c>
      <c r="EF190">
        <v>0</v>
      </c>
      <c r="EG190">
        <v>0</v>
      </c>
      <c r="EH190">
        <v>0</v>
      </c>
      <c r="EI190">
        <v>0</v>
      </c>
      <c r="EJ190">
        <v>0</v>
      </c>
      <c r="EK190">
        <v>0</v>
      </c>
      <c r="EL190">
        <v>0</v>
      </c>
      <c r="EM190">
        <v>0</v>
      </c>
      <c r="EN190">
        <v>0</v>
      </c>
      <c r="EO190">
        <v>0</v>
      </c>
      <c r="EP190">
        <v>0</v>
      </c>
      <c r="EQ190">
        <v>0</v>
      </c>
      <c r="ER190">
        <v>0</v>
      </c>
      <c r="ES190">
        <v>0</v>
      </c>
      <c r="ET190">
        <v>0</v>
      </c>
      <c r="EU190">
        <v>0</v>
      </c>
      <c r="EV190">
        <v>0</v>
      </c>
      <c r="EW190">
        <v>0</v>
      </c>
      <c r="EX190">
        <v>0</v>
      </c>
      <c r="EY190">
        <v>0</v>
      </c>
      <c r="EZ190">
        <v>0</v>
      </c>
      <c r="FA190">
        <v>0</v>
      </c>
      <c r="FB190">
        <v>0</v>
      </c>
      <c r="FC190">
        <v>0</v>
      </c>
      <c r="FD190">
        <v>0</v>
      </c>
      <c r="FE190">
        <v>0</v>
      </c>
      <c r="FF190">
        <v>0</v>
      </c>
      <c r="FG190">
        <v>0</v>
      </c>
      <c r="FH190">
        <v>0</v>
      </c>
      <c r="FI190">
        <v>0</v>
      </c>
      <c r="FJ190">
        <v>0</v>
      </c>
      <c r="FK190">
        <v>0</v>
      </c>
      <c r="FL190">
        <v>0</v>
      </c>
      <c r="FM190">
        <v>0</v>
      </c>
      <c r="FN190">
        <v>0</v>
      </c>
      <c r="FO190">
        <v>0</v>
      </c>
      <c r="FP190">
        <v>0</v>
      </c>
      <c r="FQ190">
        <v>0</v>
      </c>
      <c r="FR190">
        <v>0</v>
      </c>
      <c r="FS190">
        <v>0</v>
      </c>
      <c r="FT190">
        <v>0</v>
      </c>
      <c r="FU190">
        <v>0</v>
      </c>
      <c r="FV190">
        <v>0</v>
      </c>
      <c r="FW190">
        <v>0</v>
      </c>
      <c r="FX190">
        <v>0</v>
      </c>
      <c r="FY190">
        <v>0</v>
      </c>
      <c r="FZ190">
        <v>0</v>
      </c>
      <c r="GA190">
        <v>0</v>
      </c>
      <c r="GB190">
        <v>0</v>
      </c>
      <c r="GC190">
        <v>0</v>
      </c>
      <c r="GD190">
        <v>0</v>
      </c>
      <c r="GE190">
        <v>0</v>
      </c>
      <c r="GF190">
        <v>0</v>
      </c>
      <c r="GG190">
        <v>0</v>
      </c>
      <c r="GH190">
        <v>0</v>
      </c>
      <c r="GI190">
        <v>0</v>
      </c>
      <c r="GJ190">
        <v>0</v>
      </c>
      <c r="GK190">
        <v>0</v>
      </c>
      <c r="GL190">
        <v>0</v>
      </c>
      <c r="GM190">
        <v>0</v>
      </c>
      <c r="GN190">
        <v>0</v>
      </c>
      <c r="GO190">
        <v>0</v>
      </c>
      <c r="GP190">
        <v>0</v>
      </c>
      <c r="GQ190">
        <v>0</v>
      </c>
      <c r="GR190">
        <v>0</v>
      </c>
      <c r="GS190">
        <v>0</v>
      </c>
      <c r="GT190">
        <v>0</v>
      </c>
      <c r="GU190">
        <v>0</v>
      </c>
      <c r="GV190">
        <v>0</v>
      </c>
      <c r="GW190">
        <v>0</v>
      </c>
      <c r="GX190">
        <v>0</v>
      </c>
      <c r="GY190">
        <v>0</v>
      </c>
    </row>
    <row r="191" spans="4:207" ht="30" x14ac:dyDescent="0.25">
      <c r="D191" s="295" t="s">
        <v>269</v>
      </c>
      <c r="E191" s="294" t="s">
        <v>305</v>
      </c>
      <c r="DC191" s="312"/>
      <c r="DD191" s="350">
        <f>(DD182*ERInput!$D$18)/ERInput!$D$50/ERInput!$D$49</f>
        <v>0.43871083675097905</v>
      </c>
      <c r="DE191" s="350">
        <f>(DE182*ERInput!$D$18)/ERInput!$D$50/ERInput!$D$49</f>
        <v>1.071953230551822</v>
      </c>
      <c r="DF191" s="350">
        <f>(DF182*ERInput!$D$18)/ERInput!$D$50/ERInput!$D$49</f>
        <v>1.0199320627976627</v>
      </c>
      <c r="DG191" s="350">
        <f>(DG182*ERInput!$D$18)/ERInput!$D$50/ERInput!$D$49</f>
        <v>1.1186641661438157</v>
      </c>
      <c r="DH191" s="350">
        <f>(DH182*ERInput!$D$18)/ERInput!$D$50/ERInput!$D$49</f>
        <v>1.07797299605409</v>
      </c>
      <c r="DI191" s="350">
        <f>(DI182*ERInput!$D$18)/ERInput!$D$50/ERInput!$D$49</f>
        <v>1.1319682711073793</v>
      </c>
      <c r="DJ191" s="350">
        <f>(DJ182*ERInput!$D$18)/ERInput!$D$50/ERInput!$D$49</f>
        <v>1.1083082767827304</v>
      </c>
      <c r="DK191" s="350">
        <f>(DK182*ERInput!$D$18)/ERInput!$D$50/ERInput!$D$49</f>
        <v>1.2382733194742939</v>
      </c>
      <c r="DL191" s="350">
        <f>(DL182*ERInput!$D$18)/ERInput!$D$50/ERInput!$D$49</f>
        <v>1.3790184760965956</v>
      </c>
      <c r="DM191" s="350">
        <f>(DM182*ERInput!$D$18)/ERInput!$D$50/ERInput!$D$49</f>
        <v>1.3915766266493292</v>
      </c>
      <c r="DN191" s="350">
        <f>(DN182*ERInput!$D$18)/ERInput!$D$50/ERInput!$D$49</f>
        <v>1.4693681585559373</v>
      </c>
      <c r="DO191" s="350">
        <f>(DO182*ERInput!$D$18)/ERInput!$D$50/ERInput!$D$49</f>
        <v>1.4269366053973644</v>
      </c>
      <c r="DP191" s="350">
        <f>(DP182*ERInput!$D$18)/ERInput!$D$50/ERInput!$D$49</f>
        <v>1.512124611912719</v>
      </c>
      <c r="DQ191" s="350">
        <f>(DQ182*ERInput!$D$18)/ERInput!$D$50/ERInput!$D$49</f>
        <v>1.5931117898431923</v>
      </c>
      <c r="DR191" s="350">
        <f>(DR182*ERInput!$D$18)/ERInput!$D$50/ERInput!$D$49</f>
        <v>1.4624354304236769</v>
      </c>
      <c r="DS191" s="350">
        <f>(DS182*ERInput!$D$18)/ERInput!$D$50/ERInput!$D$49</f>
        <v>1.6422269249878967</v>
      </c>
      <c r="DT191" s="350">
        <f>(DT182*ERInput!$D$18)/ERInput!$D$50/ERInput!$D$49</f>
        <v>1.6475414202770977</v>
      </c>
      <c r="DU191" s="350">
        <f>(DU182*ERInput!$D$18)/ERInput!$D$50/ERInput!$D$49</f>
        <v>1.7398575995330909</v>
      </c>
      <c r="DV191" s="350">
        <f>(DV182*ERInput!$D$18)/ERInput!$D$50/ERInput!$D$49</f>
        <v>1.6668213105566618</v>
      </c>
      <c r="DW191" s="350">
        <f>(DW182*ERInput!$D$18)/ERInput!$D$50/ERInput!$D$49</f>
        <v>1.7380165671593948</v>
      </c>
      <c r="DX191" s="350">
        <f>(DX182*ERInput!$D$18)/ERInput!$D$50/ERInput!$D$49</f>
        <v>1.7658463213732851</v>
      </c>
      <c r="DY191" s="350">
        <f>(DY182*ERInput!$D$18)/ERInput!$D$50/ERInput!$D$49</f>
        <v>1.7260032417932902</v>
      </c>
      <c r="DZ191" s="350">
        <f>(DZ182*ERInput!$D$18)/ERInput!$D$50/ERInput!$D$49</f>
        <v>1.7739365861344507</v>
      </c>
      <c r="EA191" s="350">
        <f>(EA182*ERInput!$D$18)/ERInput!$D$50/ERInput!$D$49</f>
        <v>1.707234252864571</v>
      </c>
      <c r="EB191" s="350">
        <f>(EB182*ERInput!$D$18)/ERInput!$D$50/ERInput!$D$49</f>
        <v>1.776063890735466</v>
      </c>
      <c r="EC191" s="350">
        <f>(EC182*ERInput!$D$18)/ERInput!$D$50/ERInput!$D$49</f>
        <v>1.8174364087038071</v>
      </c>
      <c r="ED191" s="350">
        <f>(ED182*ERInput!$D$18)/ERInput!$D$50/ERInput!$D$49</f>
        <v>1.7291618343747561</v>
      </c>
      <c r="EE191" s="350">
        <f>(EE182*ERInput!$D$18)/ERInput!$D$50/ERInput!$D$49</f>
        <v>1.9437178628264025</v>
      </c>
      <c r="EF191" s="350">
        <f>(EF182*ERInput!$D$18)/ERInput!$D$50/ERInput!$D$49</f>
        <v>1.9158641821689457</v>
      </c>
      <c r="EG191" s="350">
        <f>(EG182*ERInput!$D$18)/ERInput!$D$50/ERInput!$D$49</f>
        <v>1.9752253596097755</v>
      </c>
      <c r="EH191" s="350">
        <f>(EH182*ERInput!$D$18)/ERInput!$D$50/ERInput!$D$49</f>
        <v>1.9044926440931416</v>
      </c>
      <c r="EI191" s="350">
        <f>(EI182*ERInput!$D$18)/ERInput!$D$50/ERInput!$D$49</f>
        <v>1.9488451037482497</v>
      </c>
      <c r="EJ191" s="350">
        <f>(EJ182*ERInput!$D$18)/ERInput!$D$50/ERInput!$D$49</f>
        <v>1.9091958654231647</v>
      </c>
      <c r="EK191" s="350">
        <f>(EK182*ERInput!$D$18)/ERInput!$D$50/ERInput!$D$49</f>
        <v>1.8370844158120068</v>
      </c>
      <c r="EL191" s="350">
        <f>(EL182*ERInput!$D$18)/ERInput!$D$50/ERInput!$D$49</f>
        <v>1.8886679092539223</v>
      </c>
      <c r="EM191" s="350">
        <f>(EM182*ERInput!$D$18)/ERInput!$D$50/ERInput!$D$49</f>
        <v>1.8212557381864598</v>
      </c>
      <c r="EN191" s="350">
        <f>(EN182*ERInput!$D$18)/ERInput!$D$50/ERInput!$D$49</f>
        <v>0.66623662384114246</v>
      </c>
      <c r="EO191" s="350">
        <f>(EO182*ERInput!$D$18)/ERInput!$D$50/ERInput!$D$49</f>
        <v>0.44091059541646305</v>
      </c>
      <c r="EP191" s="350">
        <f>(EP182*ERInput!$D$18)/ERInput!$D$50/ERInput!$D$49</f>
        <v>2.6864905715189762</v>
      </c>
      <c r="EQ191" s="350">
        <f>(EQ182*ERInput!$D$18)/ERInput!$D$50/ERInput!$D$49</f>
        <v>2.618894043941713</v>
      </c>
      <c r="ER191" s="350">
        <f>(ER182*ERInput!$D$18)/ERInput!$D$50/ERInput!$D$49</f>
        <v>3.0957774121849004</v>
      </c>
      <c r="ES191" s="350">
        <f>(ES182*ERInput!$D$18)/ERInput!$D$50/ERInput!$D$49</f>
        <v>3.3173707774812629</v>
      </c>
      <c r="ET191" s="350">
        <f>(ET182*ERInput!$D$18)/ERInput!$D$50/ERInput!$D$49</f>
        <v>3.4532507990808172</v>
      </c>
      <c r="EU191" s="350">
        <f>(EU182*ERInput!$D$18)/ERInput!$D$50/ERInput!$D$49</f>
        <v>3.4108859698067113</v>
      </c>
      <c r="EV191" s="350">
        <f>(EV182*ERInput!$D$18)/ERInput!$D$50/ERInput!$D$49</f>
        <v>3.5129047461980529</v>
      </c>
      <c r="EW191" s="350">
        <f>(EW182*ERInput!$D$18)/ERInput!$D$50/ERInput!$D$49</f>
        <v>3.535328423237734</v>
      </c>
      <c r="EX191" s="350">
        <f>(EX182*ERInput!$D$18)/ERInput!$D$50/ERInput!$D$49</f>
        <v>3.4438457510050755</v>
      </c>
      <c r="EY191" s="350">
        <f>(EY182*ERInput!$D$18)/ERInput!$D$50/ERInput!$D$49</f>
        <v>3.5585780304705716</v>
      </c>
      <c r="EZ191" s="350">
        <f>(EZ182*ERInput!$D$18)/ERInput!$D$50/ERInput!$D$49</f>
        <v>3.4539241549790423</v>
      </c>
      <c r="FA191" s="350">
        <f>(FA182*ERInput!$D$18)/ERInput!$D$50/ERInput!$D$49</f>
        <v>3.5805078189622876</v>
      </c>
      <c r="FB191" s="350">
        <f>(FB182*ERInput!$D$18)/ERInput!$D$50/ERInput!$D$49</f>
        <v>3.6013725702974542</v>
      </c>
      <c r="FC191" s="350">
        <f>(FC182*ERInput!$D$18)/ERInput!$D$50/ERInput!$D$49</f>
        <v>3.400401501631761</v>
      </c>
      <c r="FD191" s="350">
        <f>(FD182*ERInput!$D$18)/ERInput!$D$50/ERInput!$D$49</f>
        <v>3.6730851764238692</v>
      </c>
      <c r="FE191" s="350">
        <f>(FE182*ERInput!$D$18)/ERInput!$D$50/ERInput!$D$49</f>
        <v>3.5418021275405991</v>
      </c>
      <c r="FF191" s="350">
        <f>(FF182*ERInput!$D$18)/ERInput!$D$50/ERInput!$D$49</f>
        <v>3.686024327841888</v>
      </c>
      <c r="FG191" s="350">
        <f>(FG182*ERInput!$D$18)/ERInput!$D$50/ERInput!$D$49</f>
        <v>3.580137307670952</v>
      </c>
      <c r="FH191" s="350">
        <f>(FH182*ERInput!$D$18)/ERInput!$D$50/ERInput!$D$49</f>
        <v>3.7282568441917685</v>
      </c>
      <c r="FI191" s="350">
        <f>(FI182*ERInput!$D$18)/ERInput!$D$50/ERInput!$D$49</f>
        <v>3.7461663131203125</v>
      </c>
      <c r="FJ191" s="350">
        <f>(FJ182*ERInput!$D$18)/ERInput!$D$50/ERInput!$D$49</f>
        <v>3.6324625501072076</v>
      </c>
      <c r="FK191" s="350">
        <f>(FK182*ERInput!$D$18)/ERInput!$D$50/ERInput!$D$49</f>
        <v>3.7781404016233244</v>
      </c>
      <c r="FL191" s="350">
        <f>(FL182*ERInput!$D$18)/ERInput!$D$50/ERInput!$D$49</f>
        <v>3.6704856265241688</v>
      </c>
      <c r="FM191" s="350">
        <f>(FM182*ERInput!$D$18)/ERInput!$D$50/ERInput!$D$49</f>
        <v>2.2015298499754086</v>
      </c>
      <c r="FN191" s="350">
        <f>(FN182*ERInput!$D$18)/ERInput!$D$50/ERInput!$D$49</f>
        <v>3.7560670210913467</v>
      </c>
      <c r="FO191" s="350">
        <f>(FO182*ERInput!$D$18)/ERInput!$D$50/ERInput!$D$49</f>
        <v>3.3545095606370703</v>
      </c>
      <c r="FP191" s="350">
        <f>(FP182*ERInput!$D$18)/ERInput!$D$50/ERInput!$D$49</f>
        <v>3.6784910441915644</v>
      </c>
      <c r="FQ191" s="350">
        <f>(FQ182*ERInput!$D$18)/ERInput!$D$50/ERInput!$D$49</f>
        <v>3.4745484686519168</v>
      </c>
      <c r="FR191" s="350">
        <f>(FR182*ERInput!$D$18)/ERInput!$D$50/ERInput!$D$49</f>
        <v>3.6217478070766558</v>
      </c>
      <c r="FS191" s="350">
        <f>(FS182*ERInput!$D$18)/ERInput!$D$50/ERInput!$D$49</f>
        <v>3.4926891854233939</v>
      </c>
      <c r="FT191" s="350">
        <f>(FT182*ERInput!$D$18)/ERInput!$D$50/ERInput!$D$49</f>
        <v>3.6137106128714582</v>
      </c>
      <c r="FU191" s="350">
        <f>(FU182*ERInput!$D$18)/ERInput!$D$50/ERInput!$D$49</f>
        <v>3.618167821105756</v>
      </c>
      <c r="FV191" s="350">
        <f>(FV182*ERInput!$D$18)/ERInput!$D$50/ERInput!$D$49</f>
        <v>3.5291770872343604</v>
      </c>
      <c r="FW191" s="350">
        <f>(FW182*ERInput!$D$18)/ERInput!$D$50/ERInput!$D$49</f>
        <v>3.6770312255108686</v>
      </c>
      <c r="FX191" s="350">
        <f>(FX182*ERInput!$D$18)/ERInput!$D$50/ERInput!$D$49</f>
        <v>3.5920909288549083</v>
      </c>
      <c r="FY191" s="350">
        <f>(FY182*ERInput!$D$18)/ERInput!$D$50/ERInput!$D$49</f>
        <v>3.7040899588634191</v>
      </c>
      <c r="FZ191" s="350">
        <f>(FZ182*ERInput!$D$18)/ERInput!$D$50/ERInput!$D$49</f>
        <v>3.6800327774858808</v>
      </c>
      <c r="GA191" s="350">
        <f>(GA182*ERInput!$D$18)/ERInput!$D$50/ERInput!$D$49</f>
        <v>3.3085177799849186</v>
      </c>
      <c r="GB191" s="350">
        <f>(GB182*ERInput!$D$18)/ERInput!$D$50/ERInput!$D$49</f>
        <v>3.6351112403181935</v>
      </c>
      <c r="GC191" s="350">
        <f>(GC182*ERInput!$D$18)/ERInput!$D$50/ERInput!$D$49</f>
        <v>3.4494021229102985</v>
      </c>
      <c r="GD191" s="350">
        <f>(GD182*ERInput!$D$18)/ERInput!$D$50/ERInput!$D$49</f>
        <v>3.5747567047849103</v>
      </c>
      <c r="GE191" s="350">
        <f>(GE182*ERInput!$D$18)/ERInput!$D$50/ERInput!$D$49</f>
        <v>3.4514099441395309</v>
      </c>
      <c r="GF191" s="350">
        <f>(GF182*ERInput!$D$18)/ERInput!$D$50/ERInput!$D$49</f>
        <v>3.5525973484038418</v>
      </c>
      <c r="GG191" s="350">
        <f>(GG182*ERInput!$D$18)/ERInput!$D$50/ERInput!$D$49</f>
        <v>3.5117890654811186</v>
      </c>
      <c r="GH191" s="350">
        <f>(GH182*ERInput!$D$18)/ERInput!$D$50/ERInput!$D$49</f>
        <v>3.4042815356498974</v>
      </c>
      <c r="GI191" s="350">
        <f>(GI182*ERInput!$D$18)/ERInput!$D$50/ERInput!$D$49</f>
        <v>3.5424297303341339</v>
      </c>
      <c r="GJ191" s="350">
        <f>(GJ182*ERInput!$D$18)/ERInput!$D$50/ERInput!$D$49</f>
        <v>3.4622803224137235</v>
      </c>
      <c r="GK191" s="350">
        <f>(GK182*ERInput!$D$18)/ERInput!$D$50/ERInput!$D$49</f>
        <v>3.6041842836606222</v>
      </c>
      <c r="GL191" s="350">
        <f>(GL182*ERInput!$D$18)/ERInput!$D$50/ERInput!$D$49</f>
        <v>3.6278860218458626</v>
      </c>
      <c r="GM191" s="350">
        <f>(GM182*ERInput!$D$18)/ERInput!$D$50/ERInput!$D$49</f>
        <v>3.309158977746776</v>
      </c>
      <c r="GN191" s="350">
        <f>(GN182*ERInput!$D$18)/ERInput!$D$50/ERInput!$D$49</f>
        <v>3.7024454436561105</v>
      </c>
      <c r="GO191" s="350">
        <f>(GO182*ERInput!$D$18)/ERInput!$D$50/ERInput!$D$49</f>
        <v>3.632177935734004</v>
      </c>
      <c r="GP191" s="350">
        <f>(GP182*ERInput!$D$18)/ERInput!$D$50/ERInput!$D$49</f>
        <v>3.7596165546952234</v>
      </c>
      <c r="GQ191" s="350">
        <f>(GQ182*ERInput!$D$18)/ERInput!$D$50/ERInput!$D$49</f>
        <v>3.6615695507249342</v>
      </c>
      <c r="GR191" s="350">
        <f>(GR182*ERInput!$D$18)/ERInput!$D$50/ERInput!$D$49</f>
        <v>3.7677245698560911</v>
      </c>
      <c r="GS191" s="350">
        <f>(GS182*ERInput!$D$18)/ERInput!$D$50/ERInput!$D$49</f>
        <v>3.7476795901701334</v>
      </c>
      <c r="GT191" s="350">
        <f>(GT182*ERInput!$D$18)/ERInput!$D$50/ERInput!$D$49</f>
        <v>3.640276030073895</v>
      </c>
      <c r="GU191" s="350">
        <f>(GU182*ERInput!$D$18)/ERInput!$D$50/ERInput!$D$49</f>
        <v>3.7831200604353827</v>
      </c>
      <c r="GV191" s="350">
        <f>(GV182*ERInput!$D$18)/ERInput!$D$50/ERInput!$D$49</f>
        <v>3.6931689701145629</v>
      </c>
      <c r="GW191" s="350">
        <f>(GW182*ERInput!$D$18)/ERInput!$D$50/ERInput!$D$49</f>
        <v>3.8215973781694608</v>
      </c>
      <c r="GX191" s="350">
        <f>(GX182*ERInput!$D$18)/ERInput!$D$50/ERInput!$D$49</f>
        <v>3.8142623775571871</v>
      </c>
      <c r="GY191" s="350">
        <f>(GY182*ERInput!$D$18)/ERInput!$D$50/ERInput!$D$49</f>
        <v>3.5536050251530171</v>
      </c>
    </row>
    <row r="192" spans="4:207" x14ac:dyDescent="0.25">
      <c r="D192" s="227"/>
      <c r="E192"/>
      <c r="DD192" s="316"/>
      <c r="DE192" s="316"/>
      <c r="DF192" s="316"/>
      <c r="DG192" s="316"/>
      <c r="DH192" s="316"/>
      <c r="DI192" s="316"/>
      <c r="DJ192" s="316"/>
      <c r="DK192" s="316"/>
      <c r="DL192" s="316"/>
      <c r="DM192" s="316"/>
      <c r="DN192" s="316"/>
      <c r="DO192" s="316"/>
      <c r="DP192" s="316"/>
      <c r="DQ192" s="316"/>
      <c r="DR192" s="316"/>
      <c r="DS192" s="316"/>
      <c r="DT192" s="316"/>
      <c r="DU192" s="316"/>
      <c r="DV192" s="316"/>
      <c r="DW192" s="316"/>
      <c r="DX192" s="316"/>
      <c r="DY192" s="316"/>
      <c r="DZ192" s="316"/>
      <c r="EA192" s="316"/>
      <c r="EB192" s="316"/>
      <c r="EC192" s="316"/>
      <c r="ED192" s="316"/>
      <c r="EE192" s="316"/>
      <c r="EF192" s="316"/>
      <c r="EG192" s="316"/>
      <c r="EH192" s="316"/>
      <c r="EI192" s="316"/>
      <c r="EJ192" s="316"/>
      <c r="EK192" s="316"/>
      <c r="EL192" s="316"/>
      <c r="EM192" s="316"/>
      <c r="EN192" s="317"/>
      <c r="EO192" s="318"/>
      <c r="EP192" s="316"/>
      <c r="EQ192" s="316"/>
      <c r="ER192" s="316"/>
      <c r="ES192" s="316"/>
      <c r="ET192" s="316"/>
      <c r="EU192" s="316"/>
      <c r="EV192" s="316"/>
      <c r="EW192" s="316"/>
      <c r="EX192" s="316"/>
      <c r="EY192" s="316"/>
      <c r="EZ192" s="316"/>
      <c r="FA192" s="316"/>
      <c r="FB192" s="316"/>
      <c r="FC192" s="316"/>
      <c r="FD192" s="316"/>
      <c r="FE192" s="316"/>
      <c r="FF192" s="316"/>
      <c r="FG192" s="316"/>
      <c r="FH192" s="316"/>
      <c r="FI192" s="316"/>
      <c r="FJ192" s="316"/>
      <c r="FK192" s="316"/>
      <c r="FL192" s="316"/>
      <c r="FM192" s="316"/>
      <c r="FN192" s="360"/>
      <c r="FO192" s="316"/>
      <c r="FP192" s="316"/>
      <c r="FQ192" s="316"/>
      <c r="FR192" s="316"/>
      <c r="FS192" s="316"/>
      <c r="FT192" s="316"/>
      <c r="FU192" s="316"/>
      <c r="FV192" s="316"/>
      <c r="FW192" s="316"/>
      <c r="FX192" s="316"/>
      <c r="FY192" s="316"/>
      <c r="FZ192" s="316"/>
      <c r="GA192" s="316"/>
      <c r="GB192" s="316"/>
      <c r="GC192" s="316"/>
      <c r="GD192" s="316"/>
      <c r="GE192" s="316"/>
      <c r="GF192" s="316"/>
      <c r="GG192" s="316"/>
      <c r="GH192" s="316"/>
      <c r="GI192" s="316"/>
      <c r="GJ192" s="316"/>
      <c r="GK192" s="361"/>
    </row>
    <row r="193" spans="2:207" x14ac:dyDescent="0.25">
      <c r="D193" s="378" t="s">
        <v>376</v>
      </c>
      <c r="E193" s="197"/>
      <c r="DD193" s="316"/>
      <c r="DE193" s="316"/>
      <c r="DF193" s="316"/>
      <c r="DG193" s="316"/>
      <c r="DH193" s="316"/>
      <c r="DI193" s="316"/>
      <c r="DJ193" s="316"/>
      <c r="DK193" s="316"/>
      <c r="DL193" s="316"/>
      <c r="DM193" s="316"/>
      <c r="DN193" s="316"/>
      <c r="DO193" s="316"/>
      <c r="DP193" s="316"/>
      <c r="DQ193" s="316"/>
      <c r="DR193" s="316"/>
      <c r="DS193" s="316"/>
      <c r="DT193" s="316"/>
      <c r="DU193" s="316"/>
      <c r="DV193" s="316"/>
      <c r="DW193" s="316"/>
      <c r="DX193" s="316"/>
      <c r="DY193" s="316"/>
      <c r="DZ193" s="316"/>
      <c r="EA193" s="316"/>
      <c r="EB193" s="316"/>
      <c r="EC193" s="316"/>
      <c r="ED193" s="316"/>
      <c r="EE193" s="316"/>
      <c r="EF193" s="316"/>
      <c r="EG193" s="316"/>
      <c r="EH193" s="316"/>
      <c r="EI193" s="316"/>
      <c r="EJ193" s="316"/>
      <c r="EK193" s="316"/>
      <c r="EL193" s="316"/>
      <c r="EM193" s="316"/>
      <c r="EN193" s="317"/>
      <c r="EO193" s="318"/>
      <c r="EP193" s="316"/>
      <c r="EQ193" s="316"/>
      <c r="ER193" s="316"/>
      <c r="ES193" s="316"/>
      <c r="ET193" s="316"/>
      <c r="EU193" s="316"/>
      <c r="EV193" s="316"/>
      <c r="EW193" s="316"/>
      <c r="EX193" s="316"/>
      <c r="EY193" s="316"/>
      <c r="EZ193" s="316"/>
      <c r="FA193" s="316"/>
      <c r="FB193" s="316"/>
      <c r="FC193" s="316"/>
      <c r="FD193" s="316"/>
      <c r="FE193" s="316"/>
      <c r="FF193" s="316"/>
      <c r="FG193" s="316"/>
      <c r="FH193" s="316"/>
      <c r="FI193" s="316"/>
      <c r="FJ193" s="316"/>
      <c r="FK193" s="316"/>
      <c r="FL193" s="316"/>
      <c r="FM193" s="316"/>
      <c r="FN193" s="360"/>
      <c r="FO193" s="316"/>
      <c r="FP193" s="316"/>
      <c r="FQ193" s="316"/>
      <c r="FR193" s="316"/>
      <c r="FS193" s="316"/>
      <c r="FT193" s="316"/>
      <c r="FU193" s="316"/>
      <c r="FV193" s="316"/>
      <c r="FW193" s="316"/>
      <c r="FX193" s="316"/>
      <c r="FY193" s="316"/>
      <c r="FZ193" s="316"/>
      <c r="GA193" s="316"/>
      <c r="GB193" s="316"/>
      <c r="GC193" s="316"/>
      <c r="GD193" s="316"/>
      <c r="GE193" s="316"/>
      <c r="GF193" s="316"/>
      <c r="GG193" s="316"/>
      <c r="GH193" s="316"/>
      <c r="GI193" s="316"/>
      <c r="GJ193" s="316"/>
      <c r="GK193" s="361"/>
    </row>
    <row r="194" spans="2:207" ht="33.75" customHeight="1" x14ac:dyDescent="0.25">
      <c r="D194" s="303" t="s">
        <v>259</v>
      </c>
      <c r="E194" s="294" t="s">
        <v>302</v>
      </c>
      <c r="DC194" s="312"/>
      <c r="DD194" s="350">
        <v>0</v>
      </c>
      <c r="DE194" s="350">
        <v>0</v>
      </c>
      <c r="DF194" s="350">
        <v>0</v>
      </c>
      <c r="DG194" s="350">
        <v>0</v>
      </c>
      <c r="DH194" s="350">
        <v>0</v>
      </c>
      <c r="DI194" s="350">
        <v>0</v>
      </c>
      <c r="DJ194" s="350">
        <v>0</v>
      </c>
      <c r="DK194" s="350">
        <v>0</v>
      </c>
      <c r="DL194" s="350">
        <v>0</v>
      </c>
      <c r="DM194" s="350">
        <v>0</v>
      </c>
      <c r="DN194" s="350">
        <v>0</v>
      </c>
      <c r="DO194" s="350">
        <v>0</v>
      </c>
      <c r="DP194" s="350">
        <v>0</v>
      </c>
      <c r="DQ194" s="350">
        <v>0</v>
      </c>
      <c r="DR194" s="350">
        <v>0</v>
      </c>
      <c r="DS194" s="350">
        <v>0</v>
      </c>
      <c r="DT194" s="350">
        <v>0</v>
      </c>
      <c r="DU194" s="350">
        <v>0</v>
      </c>
      <c r="DV194" s="350">
        <v>0</v>
      </c>
      <c r="DW194" s="350">
        <v>0</v>
      </c>
      <c r="DX194" s="350">
        <v>0</v>
      </c>
      <c r="DY194" s="350">
        <v>0</v>
      </c>
      <c r="DZ194" s="350">
        <v>0</v>
      </c>
      <c r="EA194" s="350">
        <v>0</v>
      </c>
      <c r="EB194" s="350">
        <v>0</v>
      </c>
      <c r="EC194" s="350">
        <v>0</v>
      </c>
      <c r="ED194" s="350">
        <v>0</v>
      </c>
      <c r="EE194" s="350">
        <v>0</v>
      </c>
      <c r="EF194" s="350">
        <v>0</v>
      </c>
      <c r="EG194" s="350">
        <v>0</v>
      </c>
      <c r="EH194" s="350">
        <v>0</v>
      </c>
      <c r="EI194" s="350">
        <v>0</v>
      </c>
      <c r="EJ194" s="350">
        <v>0</v>
      </c>
      <c r="EK194" s="350">
        <v>0</v>
      </c>
      <c r="EL194" s="350">
        <v>0</v>
      </c>
      <c r="EM194" s="350">
        <v>0</v>
      </c>
      <c r="EN194" s="350">
        <v>0</v>
      </c>
      <c r="EO194" s="350">
        <v>0</v>
      </c>
      <c r="EP194" s="350">
        <v>0</v>
      </c>
      <c r="EQ194" s="350">
        <v>0</v>
      </c>
      <c r="ER194" s="350">
        <v>0</v>
      </c>
      <c r="ES194" s="350">
        <v>0</v>
      </c>
      <c r="ET194" s="350">
        <v>0</v>
      </c>
      <c r="EU194" s="350">
        <v>0</v>
      </c>
      <c r="EV194" s="350">
        <v>0</v>
      </c>
      <c r="EW194" s="350">
        <v>0</v>
      </c>
      <c r="EX194" s="350">
        <v>0</v>
      </c>
      <c r="EY194" s="350">
        <v>0</v>
      </c>
      <c r="EZ194" s="350">
        <v>0</v>
      </c>
      <c r="FA194" s="350">
        <v>0</v>
      </c>
      <c r="FB194" s="350">
        <v>0</v>
      </c>
      <c r="FC194" s="350">
        <v>0</v>
      </c>
      <c r="FD194" s="350">
        <v>0</v>
      </c>
      <c r="FE194" s="350">
        <v>0</v>
      </c>
      <c r="FF194" s="350">
        <v>0</v>
      </c>
      <c r="FG194" s="350">
        <v>0</v>
      </c>
      <c r="FH194" s="350">
        <v>0</v>
      </c>
      <c r="FI194" s="350">
        <v>0</v>
      </c>
      <c r="FJ194" s="350">
        <v>0</v>
      </c>
      <c r="FK194" s="350">
        <v>0</v>
      </c>
      <c r="FL194" s="350">
        <v>0</v>
      </c>
      <c r="FM194" s="350">
        <v>0</v>
      </c>
      <c r="FN194" s="350">
        <v>0</v>
      </c>
      <c r="FO194" s="350">
        <v>0</v>
      </c>
      <c r="FP194" s="350">
        <v>0</v>
      </c>
      <c r="FQ194" s="350">
        <v>0</v>
      </c>
      <c r="FR194" s="350">
        <v>0</v>
      </c>
      <c r="FS194" s="350">
        <v>0</v>
      </c>
      <c r="FT194" s="350">
        <v>0</v>
      </c>
      <c r="FU194" s="350">
        <v>0</v>
      </c>
      <c r="FV194" s="350">
        <v>0</v>
      </c>
      <c r="FW194" s="350">
        <v>0</v>
      </c>
      <c r="FX194" s="350">
        <v>0</v>
      </c>
      <c r="FY194" s="350">
        <v>0</v>
      </c>
      <c r="FZ194" s="350">
        <v>0</v>
      </c>
      <c r="GA194" s="350">
        <v>0</v>
      </c>
      <c r="GB194" s="350">
        <v>0</v>
      </c>
      <c r="GC194" s="350">
        <v>0</v>
      </c>
      <c r="GD194" s="350">
        <v>0</v>
      </c>
      <c r="GE194" s="350">
        <v>0</v>
      </c>
      <c r="GF194" s="350">
        <v>0</v>
      </c>
      <c r="GG194" s="350">
        <v>0</v>
      </c>
      <c r="GH194" s="350">
        <v>0</v>
      </c>
      <c r="GI194" s="350">
        <v>0</v>
      </c>
      <c r="GJ194" s="350">
        <v>0</v>
      </c>
      <c r="GK194" s="350">
        <v>0</v>
      </c>
      <c r="GL194" s="350">
        <v>0</v>
      </c>
      <c r="GM194" s="350">
        <v>0</v>
      </c>
      <c r="GN194" s="350">
        <v>0</v>
      </c>
      <c r="GO194" s="350">
        <v>0</v>
      </c>
      <c r="GP194" s="350">
        <v>0</v>
      </c>
      <c r="GQ194" s="350">
        <v>0</v>
      </c>
      <c r="GR194" s="350">
        <v>0</v>
      </c>
      <c r="GS194" s="350">
        <v>0</v>
      </c>
      <c r="GT194" s="350">
        <v>0</v>
      </c>
      <c r="GU194" s="350">
        <v>0</v>
      </c>
      <c r="GV194" s="350">
        <v>0</v>
      </c>
      <c r="GW194" s="350">
        <v>0</v>
      </c>
      <c r="GX194" s="350">
        <v>0</v>
      </c>
      <c r="GY194" s="350">
        <v>0</v>
      </c>
    </row>
    <row r="195" spans="2:207" ht="30" x14ac:dyDescent="0.25">
      <c r="D195" s="304"/>
      <c r="E195" s="294" t="s">
        <v>303</v>
      </c>
      <c r="DC195" s="312"/>
      <c r="DD195" s="350">
        <v>0</v>
      </c>
      <c r="DE195" s="350">
        <v>0</v>
      </c>
      <c r="DF195" s="350">
        <v>0</v>
      </c>
      <c r="DG195" s="350">
        <v>0</v>
      </c>
      <c r="DH195" s="350">
        <v>0</v>
      </c>
      <c r="DI195" s="350">
        <v>0</v>
      </c>
      <c r="DJ195" s="350">
        <v>0</v>
      </c>
      <c r="DK195" s="350">
        <v>0</v>
      </c>
      <c r="DL195" s="350">
        <v>0</v>
      </c>
      <c r="DM195" s="350">
        <v>0</v>
      </c>
      <c r="DN195" s="350">
        <v>0</v>
      </c>
      <c r="DO195" s="350">
        <v>0</v>
      </c>
      <c r="DP195" s="350">
        <v>0</v>
      </c>
      <c r="DQ195" s="350">
        <v>0</v>
      </c>
      <c r="DR195" s="350">
        <v>0</v>
      </c>
      <c r="DS195" s="350">
        <v>0</v>
      </c>
      <c r="DT195" s="350">
        <v>0</v>
      </c>
      <c r="DU195" s="350">
        <v>0</v>
      </c>
      <c r="DV195" s="350">
        <v>0</v>
      </c>
      <c r="DW195" s="350">
        <v>0</v>
      </c>
      <c r="DX195" s="350">
        <v>0</v>
      </c>
      <c r="DY195" s="350">
        <v>0</v>
      </c>
      <c r="DZ195" s="350">
        <v>0</v>
      </c>
      <c r="EA195" s="350">
        <v>0</v>
      </c>
      <c r="EB195" s="350">
        <v>0</v>
      </c>
      <c r="EC195" s="350">
        <v>0</v>
      </c>
      <c r="ED195" s="350">
        <v>0</v>
      </c>
      <c r="EE195" s="350">
        <v>0</v>
      </c>
      <c r="EF195" s="350">
        <v>0</v>
      </c>
      <c r="EG195" s="350">
        <v>0</v>
      </c>
      <c r="EH195" s="350">
        <v>0</v>
      </c>
      <c r="EI195" s="350">
        <v>0</v>
      </c>
      <c r="EJ195" s="350">
        <v>0</v>
      </c>
      <c r="EK195" s="350">
        <v>0</v>
      </c>
      <c r="EL195" s="350">
        <v>0</v>
      </c>
      <c r="EM195" s="350">
        <v>0</v>
      </c>
      <c r="EN195" s="350">
        <v>0</v>
      </c>
      <c r="EO195" s="350">
        <v>0</v>
      </c>
      <c r="EP195" s="350">
        <v>0</v>
      </c>
      <c r="EQ195" s="350">
        <v>0</v>
      </c>
      <c r="ER195" s="350">
        <v>0</v>
      </c>
      <c r="ES195" s="350">
        <v>0</v>
      </c>
      <c r="ET195" s="350">
        <v>0</v>
      </c>
      <c r="EU195" s="350">
        <v>0</v>
      </c>
      <c r="EV195" s="350">
        <v>0</v>
      </c>
      <c r="EW195" s="350">
        <v>0</v>
      </c>
      <c r="EX195" s="350">
        <v>0</v>
      </c>
      <c r="EY195" s="350">
        <v>0</v>
      </c>
      <c r="EZ195" s="350">
        <v>0</v>
      </c>
      <c r="FA195" s="350">
        <v>0</v>
      </c>
      <c r="FB195" s="350">
        <v>0</v>
      </c>
      <c r="FC195" s="350">
        <v>0</v>
      </c>
      <c r="FD195" s="350">
        <v>0</v>
      </c>
      <c r="FE195" s="350">
        <v>0</v>
      </c>
      <c r="FF195" s="350">
        <v>0</v>
      </c>
      <c r="FG195" s="350">
        <v>0</v>
      </c>
      <c r="FH195" s="350">
        <v>0</v>
      </c>
      <c r="FI195" s="350">
        <v>0</v>
      </c>
      <c r="FJ195" s="350">
        <v>0</v>
      </c>
      <c r="FK195" s="350">
        <v>0</v>
      </c>
      <c r="FL195" s="350">
        <v>0</v>
      </c>
      <c r="FM195" s="350">
        <v>0</v>
      </c>
      <c r="FN195" s="350">
        <v>0</v>
      </c>
      <c r="FO195" s="350">
        <v>0</v>
      </c>
      <c r="FP195" s="350">
        <v>0</v>
      </c>
      <c r="FQ195" s="350">
        <v>0</v>
      </c>
      <c r="FR195" s="350">
        <v>0</v>
      </c>
      <c r="FS195" s="350">
        <v>0</v>
      </c>
      <c r="FT195" s="350">
        <v>0</v>
      </c>
      <c r="FU195" s="350">
        <v>0</v>
      </c>
      <c r="FV195" s="350">
        <v>0</v>
      </c>
      <c r="FW195" s="350">
        <v>0</v>
      </c>
      <c r="FX195" s="350">
        <v>0</v>
      </c>
      <c r="FY195" s="350">
        <v>0</v>
      </c>
      <c r="FZ195" s="350">
        <v>0</v>
      </c>
      <c r="GA195" s="350">
        <v>0</v>
      </c>
      <c r="GB195" s="350">
        <v>0</v>
      </c>
      <c r="GC195" s="350">
        <v>0</v>
      </c>
      <c r="GD195" s="350">
        <v>0</v>
      </c>
      <c r="GE195" s="350">
        <v>0</v>
      </c>
      <c r="GF195" s="350">
        <v>0</v>
      </c>
      <c r="GG195" s="350">
        <v>0</v>
      </c>
      <c r="GH195" s="350">
        <v>0</v>
      </c>
      <c r="GI195" s="350">
        <v>0</v>
      </c>
      <c r="GJ195" s="350">
        <v>0</v>
      </c>
      <c r="GK195" s="350">
        <v>0</v>
      </c>
      <c r="GL195" s="350">
        <v>0</v>
      </c>
      <c r="GM195" s="350">
        <v>0</v>
      </c>
      <c r="GN195" s="350">
        <v>0</v>
      </c>
      <c r="GO195" s="350">
        <v>0</v>
      </c>
      <c r="GP195" s="350">
        <v>0</v>
      </c>
      <c r="GQ195" s="350">
        <v>0</v>
      </c>
      <c r="GR195" s="350">
        <v>0</v>
      </c>
      <c r="GS195" s="350">
        <v>0</v>
      </c>
      <c r="GT195" s="350">
        <v>0</v>
      </c>
      <c r="GU195" s="350">
        <v>0</v>
      </c>
      <c r="GV195" s="350">
        <v>0</v>
      </c>
      <c r="GW195" s="350">
        <v>0</v>
      </c>
      <c r="GX195" s="350">
        <v>0</v>
      </c>
      <c r="GY195" s="350">
        <v>0</v>
      </c>
    </row>
    <row r="196" spans="2:207" ht="31.5" customHeight="1" x14ac:dyDescent="0.25">
      <c r="D196" s="304"/>
      <c r="E196" s="294" t="s">
        <v>262</v>
      </c>
      <c r="DC196" s="312"/>
      <c r="DD196" s="372">
        <f>Survey_Results!$G$32</f>
        <v>0.98109999999999997</v>
      </c>
      <c r="DE196" s="372">
        <f>Survey_Results!$G$32</f>
        <v>0.98109999999999997</v>
      </c>
      <c r="DF196" s="372">
        <f>Survey_Results!$G$32</f>
        <v>0.98109999999999997</v>
      </c>
      <c r="DG196" s="372">
        <f>Survey_Results!$G$32</f>
        <v>0.98109999999999997</v>
      </c>
      <c r="DH196" s="372">
        <f>Survey_Results!$G$32</f>
        <v>0.98109999999999997</v>
      </c>
      <c r="DI196" s="372">
        <f>Survey_Results!$G$32</f>
        <v>0.98109999999999997</v>
      </c>
      <c r="DJ196" s="372">
        <f>Survey_Results!$G$32</f>
        <v>0.98109999999999997</v>
      </c>
      <c r="DK196" s="372">
        <f>Survey_Results!$G$32</f>
        <v>0.98109999999999997</v>
      </c>
      <c r="DL196" s="372">
        <f>Survey_Results!$G$32</f>
        <v>0.98109999999999997</v>
      </c>
      <c r="DM196" s="372">
        <f>Survey_Results!$G$32</f>
        <v>0.98109999999999997</v>
      </c>
      <c r="DN196" s="372">
        <f>Survey_Results!$G$32</f>
        <v>0.98109999999999997</v>
      </c>
      <c r="DO196" s="372">
        <f>Survey_Results!$G$32</f>
        <v>0.98109999999999997</v>
      </c>
      <c r="DP196" s="372">
        <f>Survey_Results!$G$32</f>
        <v>0.98109999999999997</v>
      </c>
      <c r="DQ196" s="372">
        <f>Survey_Results!$G$32</f>
        <v>0.98109999999999997</v>
      </c>
      <c r="DR196" s="372">
        <f>Survey_Results!$G$32</f>
        <v>0.98109999999999997</v>
      </c>
      <c r="DS196" s="372">
        <f>Survey_Results!$G$32</f>
        <v>0.98109999999999997</v>
      </c>
      <c r="DT196" s="372">
        <f>Survey_Results!$G$32</f>
        <v>0.98109999999999997</v>
      </c>
      <c r="DU196" s="372">
        <f>Survey_Results!$G$32</f>
        <v>0.98109999999999997</v>
      </c>
      <c r="DV196" s="372">
        <f>Survey_Results!$G$32</f>
        <v>0.98109999999999997</v>
      </c>
      <c r="DW196" s="372">
        <f>Survey_Results!$G$32</f>
        <v>0.98109999999999997</v>
      </c>
      <c r="DX196" s="372">
        <f>Survey_Results!$G$32</f>
        <v>0.98109999999999997</v>
      </c>
      <c r="DY196" s="372">
        <f>Survey_Results!$G$32</f>
        <v>0.98109999999999997</v>
      </c>
      <c r="DZ196" s="372">
        <f>Survey_Results!$G$32</f>
        <v>0.98109999999999997</v>
      </c>
      <c r="EA196" s="372">
        <f>Survey_Results!$G$32</f>
        <v>0.98109999999999997</v>
      </c>
      <c r="EB196" s="372">
        <f>Survey_Results!$G$32</f>
        <v>0.98109999999999997</v>
      </c>
      <c r="EC196" s="372">
        <f>Survey_Results!$G$32</f>
        <v>0.98109999999999997</v>
      </c>
      <c r="ED196" s="372">
        <f>Survey_Results!$G$32</f>
        <v>0.98109999999999997</v>
      </c>
      <c r="EE196" s="372">
        <f>Survey_Results!$G$32</f>
        <v>0.98109999999999997</v>
      </c>
      <c r="EF196" s="372">
        <f>Survey_Results!$G$32</f>
        <v>0.98109999999999997</v>
      </c>
      <c r="EG196" s="372">
        <f>Survey_Results!$G$32</f>
        <v>0.98109999999999997</v>
      </c>
      <c r="EH196" s="372">
        <f>Survey_Results!$G$32</f>
        <v>0.98109999999999997</v>
      </c>
      <c r="EI196" s="372">
        <f>Survey_Results!$G$32</f>
        <v>0.98109999999999997</v>
      </c>
      <c r="EJ196" s="372">
        <f>Survey_Results!$G$32</f>
        <v>0.98109999999999997</v>
      </c>
      <c r="EK196" s="372">
        <f>Survey_Results!$G$32</f>
        <v>0.98109999999999997</v>
      </c>
      <c r="EL196" s="372">
        <f>Survey_Results!$G$32</f>
        <v>0.98109999999999997</v>
      </c>
      <c r="EM196" s="372">
        <f>Survey_Results!$G$32</f>
        <v>0.98109999999999997</v>
      </c>
      <c r="EN196" s="372">
        <f>Survey_Results!$G$32</f>
        <v>0.98109999999999997</v>
      </c>
      <c r="EO196" s="372">
        <f>Survey_Results!$I$32</f>
        <v>0.88560000000000005</v>
      </c>
      <c r="EP196" s="372">
        <f>Survey_Results!$I$32</f>
        <v>0.88560000000000005</v>
      </c>
      <c r="EQ196" s="372">
        <f>Survey_Results!$I$32</f>
        <v>0.88560000000000005</v>
      </c>
      <c r="ER196" s="372">
        <f>Survey_Results!$I$32</f>
        <v>0.88560000000000005</v>
      </c>
      <c r="ES196" s="372">
        <f>Survey_Results!$I$32</f>
        <v>0.88560000000000005</v>
      </c>
      <c r="ET196" s="372">
        <f>Survey_Results!$I$32</f>
        <v>0.88560000000000005</v>
      </c>
      <c r="EU196" s="372">
        <f>Survey_Results!$I$32</f>
        <v>0.88560000000000005</v>
      </c>
      <c r="EV196" s="372">
        <f>Survey_Results!$I$32</f>
        <v>0.88560000000000005</v>
      </c>
      <c r="EW196" s="372">
        <f>Survey_Results!$I$32</f>
        <v>0.88560000000000005</v>
      </c>
      <c r="EX196" s="372">
        <f>Survey_Results!$I$32</f>
        <v>0.88560000000000005</v>
      </c>
      <c r="EY196" s="372">
        <f>Survey_Results!$I$32</f>
        <v>0.88560000000000005</v>
      </c>
      <c r="EZ196" s="372">
        <f>Survey_Results!$I$32</f>
        <v>0.88560000000000005</v>
      </c>
      <c r="FA196" s="372">
        <f>Survey_Results!$I$32</f>
        <v>0.88560000000000005</v>
      </c>
      <c r="FB196" s="372">
        <f>Survey_Results!$I$32</f>
        <v>0.88560000000000005</v>
      </c>
      <c r="FC196" s="372">
        <f>Survey_Results!$I$32</f>
        <v>0.88560000000000005</v>
      </c>
      <c r="FD196" s="372">
        <f>Survey_Results!$I$32</f>
        <v>0.88560000000000005</v>
      </c>
      <c r="FE196" s="372">
        <f>Survey_Results!$I$32</f>
        <v>0.88560000000000005</v>
      </c>
      <c r="FF196" s="372">
        <f>Survey_Results!$I$32</f>
        <v>0.88560000000000005</v>
      </c>
      <c r="FG196" s="372">
        <f>Survey_Results!$I$32</f>
        <v>0.88560000000000005</v>
      </c>
      <c r="FH196" s="372">
        <f>Survey_Results!$I$32</f>
        <v>0.88560000000000005</v>
      </c>
      <c r="FI196" s="372">
        <f>Survey_Results!$I$32</f>
        <v>0.88560000000000005</v>
      </c>
      <c r="FJ196" s="372">
        <f>Survey_Results!$I$32</f>
        <v>0.88560000000000005</v>
      </c>
      <c r="FK196" s="372">
        <f>Survey_Results!$I$32</f>
        <v>0.88560000000000005</v>
      </c>
      <c r="FL196" s="372">
        <f>Survey_Results!$I$32</f>
        <v>0.88560000000000005</v>
      </c>
      <c r="FM196" s="372">
        <f>Survey_Results!$I$32</f>
        <v>0.88560000000000005</v>
      </c>
      <c r="FN196" s="372">
        <f>Survey_Results!$K$32</f>
        <v>0.88560000000000005</v>
      </c>
      <c r="FO196" s="372">
        <f>Survey_Results!$K$32</f>
        <v>0.88560000000000005</v>
      </c>
      <c r="FP196" s="372">
        <f>Survey_Results!$K$32</f>
        <v>0.88560000000000005</v>
      </c>
      <c r="FQ196" s="372">
        <f>Survey_Results!$K$32</f>
        <v>0.88560000000000005</v>
      </c>
      <c r="FR196" s="372">
        <f>Survey_Results!$K$32</f>
        <v>0.88560000000000005</v>
      </c>
      <c r="FS196" s="372">
        <f>Survey_Results!$K$32</f>
        <v>0.88560000000000005</v>
      </c>
      <c r="FT196" s="372">
        <f>Survey_Results!$K$32</f>
        <v>0.88560000000000005</v>
      </c>
      <c r="FU196" s="372">
        <f>Survey_Results!$K$32</f>
        <v>0.88560000000000005</v>
      </c>
      <c r="FV196" s="372">
        <f>Survey_Results!$K$32</f>
        <v>0.88560000000000005</v>
      </c>
      <c r="FW196" s="372">
        <f>Survey_Results!$K$32</f>
        <v>0.88560000000000005</v>
      </c>
      <c r="FX196" s="372">
        <f>Survey_Results!$K$32</f>
        <v>0.88560000000000005</v>
      </c>
      <c r="FY196" s="372">
        <f>Survey_Results!$K$32</f>
        <v>0.88560000000000005</v>
      </c>
      <c r="FZ196" s="372">
        <f>Survey_Results!$K$32</f>
        <v>0.88560000000000005</v>
      </c>
      <c r="GA196" s="372">
        <f>Survey_Results!$K$32</f>
        <v>0.88560000000000005</v>
      </c>
      <c r="GB196" s="372">
        <f>Survey_Results!$K$32</f>
        <v>0.88560000000000005</v>
      </c>
      <c r="GC196" s="372">
        <f>Survey_Results!$K$32</f>
        <v>0.88560000000000005</v>
      </c>
      <c r="GD196" s="372">
        <f>Survey_Results!$K$32</f>
        <v>0.88560000000000005</v>
      </c>
      <c r="GE196" s="372">
        <f>Survey_Results!$K$32</f>
        <v>0.88560000000000005</v>
      </c>
      <c r="GF196" s="372">
        <f>Survey_Results!$K$32</f>
        <v>0.88560000000000005</v>
      </c>
      <c r="GG196" s="372">
        <f>Survey_Results!$K$32</f>
        <v>0.88560000000000005</v>
      </c>
      <c r="GH196" s="372">
        <f>Survey_Results!$K$32</f>
        <v>0.88560000000000005</v>
      </c>
      <c r="GI196" s="372">
        <f>Survey_Results!$K$32</f>
        <v>0.88560000000000005</v>
      </c>
      <c r="GJ196" s="372">
        <f>Survey_Results!$K$32</f>
        <v>0.88560000000000005</v>
      </c>
      <c r="GK196" s="372">
        <f>Survey_Results!$K$32</f>
        <v>0.88560000000000005</v>
      </c>
      <c r="GL196" s="372">
        <f>Survey_Results!$M$32</f>
        <v>0.88560000000000005</v>
      </c>
      <c r="GM196" s="372">
        <f>Survey_Results!$M$32</f>
        <v>0.88560000000000005</v>
      </c>
      <c r="GN196" s="372">
        <f>Survey_Results!$M$32</f>
        <v>0.88560000000000005</v>
      </c>
      <c r="GO196" s="372">
        <f>Survey_Results!$M$32</f>
        <v>0.88560000000000005</v>
      </c>
      <c r="GP196" s="372">
        <f>Survey_Results!$M$32</f>
        <v>0.88560000000000005</v>
      </c>
      <c r="GQ196" s="372">
        <f>Survey_Results!$M$32</f>
        <v>0.88560000000000005</v>
      </c>
      <c r="GR196" s="372">
        <f>Survey_Results!$M$32</f>
        <v>0.88560000000000005</v>
      </c>
      <c r="GS196" s="372">
        <f>Survey_Results!$M$32</f>
        <v>0.88560000000000005</v>
      </c>
      <c r="GT196" s="372">
        <f>Survey_Results!$M$32</f>
        <v>0.88560000000000005</v>
      </c>
      <c r="GU196" s="372">
        <f>Survey_Results!$M$32</f>
        <v>0.88560000000000005</v>
      </c>
      <c r="GV196" s="372">
        <f>Survey_Results!$M$32</f>
        <v>0.88560000000000005</v>
      </c>
      <c r="GW196" s="372">
        <f>Survey_Results!$M$32</f>
        <v>0.88560000000000005</v>
      </c>
      <c r="GX196" s="372">
        <f>Survey_Results!$M$32</f>
        <v>0.88560000000000005</v>
      </c>
      <c r="GY196" s="372">
        <f>Survey_Results!$M$32</f>
        <v>0.88560000000000005</v>
      </c>
    </row>
    <row r="197" spans="2:207" ht="30" x14ac:dyDescent="0.25">
      <c r="D197" s="305"/>
      <c r="E197" s="294" t="s">
        <v>263</v>
      </c>
      <c r="DC197" s="312"/>
      <c r="DD197" s="372">
        <f>Survey_Results!$G$33</f>
        <v>0.97209999999999996</v>
      </c>
      <c r="DE197" s="372">
        <f>Survey_Results!$G$33</f>
        <v>0.97209999999999996</v>
      </c>
      <c r="DF197" s="372">
        <f>Survey_Results!$G$33</f>
        <v>0.97209999999999996</v>
      </c>
      <c r="DG197" s="372">
        <f>Survey_Results!$G$33</f>
        <v>0.97209999999999996</v>
      </c>
      <c r="DH197" s="372">
        <f>Survey_Results!$G$33</f>
        <v>0.97209999999999996</v>
      </c>
      <c r="DI197" s="372">
        <f>Survey_Results!$G$33</f>
        <v>0.97209999999999996</v>
      </c>
      <c r="DJ197" s="372">
        <f>Survey_Results!$G$33</f>
        <v>0.97209999999999996</v>
      </c>
      <c r="DK197" s="372">
        <f>Survey_Results!$G$33</f>
        <v>0.97209999999999996</v>
      </c>
      <c r="DL197" s="372">
        <f>Survey_Results!$G$33</f>
        <v>0.97209999999999996</v>
      </c>
      <c r="DM197" s="372">
        <f>Survey_Results!$G$33</f>
        <v>0.97209999999999996</v>
      </c>
      <c r="DN197" s="372">
        <f>Survey_Results!$G$33</f>
        <v>0.97209999999999996</v>
      </c>
      <c r="DO197" s="372">
        <f>Survey_Results!$G$33</f>
        <v>0.97209999999999996</v>
      </c>
      <c r="DP197" s="372">
        <f>Survey_Results!$G$33</f>
        <v>0.97209999999999996</v>
      </c>
      <c r="DQ197" s="372">
        <f>Survey_Results!$G$33</f>
        <v>0.97209999999999996</v>
      </c>
      <c r="DR197" s="372">
        <f>Survey_Results!$G$33</f>
        <v>0.97209999999999996</v>
      </c>
      <c r="DS197" s="372">
        <f>Survey_Results!$G$33</f>
        <v>0.97209999999999996</v>
      </c>
      <c r="DT197" s="372">
        <f>Survey_Results!$G$33</f>
        <v>0.97209999999999996</v>
      </c>
      <c r="DU197" s="372">
        <f>Survey_Results!$G$33</f>
        <v>0.97209999999999996</v>
      </c>
      <c r="DV197" s="372">
        <f>Survey_Results!$G$33</f>
        <v>0.97209999999999996</v>
      </c>
      <c r="DW197" s="372">
        <f>Survey_Results!$G$33</f>
        <v>0.97209999999999996</v>
      </c>
      <c r="DX197" s="372">
        <f>Survey_Results!$G$33</f>
        <v>0.97209999999999996</v>
      </c>
      <c r="DY197" s="372">
        <f>Survey_Results!$G$33</f>
        <v>0.97209999999999996</v>
      </c>
      <c r="DZ197" s="372">
        <f>Survey_Results!$G$33</f>
        <v>0.97209999999999996</v>
      </c>
      <c r="EA197" s="372">
        <f>Survey_Results!$G$33</f>
        <v>0.97209999999999996</v>
      </c>
      <c r="EB197" s="372">
        <f>Survey_Results!$G$33</f>
        <v>0.97209999999999996</v>
      </c>
      <c r="EC197" s="372">
        <f>Survey_Results!$G$33</f>
        <v>0.97209999999999996</v>
      </c>
      <c r="ED197" s="372">
        <f>Survey_Results!$G$33</f>
        <v>0.97209999999999996</v>
      </c>
      <c r="EE197" s="372">
        <f>Survey_Results!$G$33</f>
        <v>0.97209999999999996</v>
      </c>
      <c r="EF197" s="372">
        <f>Survey_Results!$G$33</f>
        <v>0.97209999999999996</v>
      </c>
      <c r="EG197" s="372">
        <f>Survey_Results!$G$33</f>
        <v>0.97209999999999996</v>
      </c>
      <c r="EH197" s="372">
        <f>Survey_Results!$G$33</f>
        <v>0.97209999999999996</v>
      </c>
      <c r="EI197" s="372">
        <f>Survey_Results!$G$33</f>
        <v>0.97209999999999996</v>
      </c>
      <c r="EJ197" s="372">
        <f>Survey_Results!$G$33</f>
        <v>0.97209999999999996</v>
      </c>
      <c r="EK197" s="372">
        <f>Survey_Results!$G$33</f>
        <v>0.97209999999999996</v>
      </c>
      <c r="EL197" s="372">
        <f>Survey_Results!$G$33</f>
        <v>0.97209999999999996</v>
      </c>
      <c r="EM197" s="372">
        <f>Survey_Results!$G$33</f>
        <v>0.97209999999999996</v>
      </c>
      <c r="EN197" s="372">
        <f>Survey_Results!$G$33</f>
        <v>0.97209999999999996</v>
      </c>
      <c r="EO197" s="372">
        <f>Survey_Results!$I$33</f>
        <v>0.98919999999999997</v>
      </c>
      <c r="EP197" s="372">
        <f>Survey_Results!$I$33</f>
        <v>0.98919999999999997</v>
      </c>
      <c r="EQ197" s="372">
        <f>Survey_Results!$I$33</f>
        <v>0.98919999999999997</v>
      </c>
      <c r="ER197" s="372">
        <f>Survey_Results!$I$33</f>
        <v>0.98919999999999997</v>
      </c>
      <c r="ES197" s="372">
        <f>Survey_Results!$I$33</f>
        <v>0.98919999999999997</v>
      </c>
      <c r="ET197" s="372">
        <f>Survey_Results!$I$33</f>
        <v>0.98919999999999997</v>
      </c>
      <c r="EU197" s="372">
        <f>Survey_Results!$I$33</f>
        <v>0.98919999999999997</v>
      </c>
      <c r="EV197" s="372">
        <f>Survey_Results!$I$33</f>
        <v>0.98919999999999997</v>
      </c>
      <c r="EW197" s="372">
        <f>Survey_Results!$I$33</f>
        <v>0.98919999999999997</v>
      </c>
      <c r="EX197" s="372">
        <f>Survey_Results!$I$33</f>
        <v>0.98919999999999997</v>
      </c>
      <c r="EY197" s="372">
        <f>Survey_Results!$I$33</f>
        <v>0.98919999999999997</v>
      </c>
      <c r="EZ197" s="372">
        <f>Survey_Results!$I$33</f>
        <v>0.98919999999999997</v>
      </c>
      <c r="FA197" s="372">
        <f>Survey_Results!$I$33</f>
        <v>0.98919999999999997</v>
      </c>
      <c r="FB197" s="372">
        <f>Survey_Results!$I$33</f>
        <v>0.98919999999999997</v>
      </c>
      <c r="FC197" s="372">
        <f>Survey_Results!$I$33</f>
        <v>0.98919999999999997</v>
      </c>
      <c r="FD197" s="372">
        <f>Survey_Results!$I$33</f>
        <v>0.98919999999999997</v>
      </c>
      <c r="FE197" s="372">
        <f>Survey_Results!$I$33</f>
        <v>0.98919999999999997</v>
      </c>
      <c r="FF197" s="372">
        <f>Survey_Results!$I$33</f>
        <v>0.98919999999999997</v>
      </c>
      <c r="FG197" s="372">
        <f>Survey_Results!$I$33</f>
        <v>0.98919999999999997</v>
      </c>
      <c r="FH197" s="372">
        <f>Survey_Results!$I$33</f>
        <v>0.98919999999999997</v>
      </c>
      <c r="FI197" s="372">
        <f>Survey_Results!$I$33</f>
        <v>0.98919999999999997</v>
      </c>
      <c r="FJ197" s="372">
        <f>Survey_Results!$I$33</f>
        <v>0.98919999999999997</v>
      </c>
      <c r="FK197" s="372">
        <f>Survey_Results!$I$33</f>
        <v>0.98919999999999997</v>
      </c>
      <c r="FL197" s="372">
        <f>Survey_Results!$I$33</f>
        <v>0.98919999999999997</v>
      </c>
      <c r="FM197" s="372">
        <f>Survey_Results!$I$33</f>
        <v>0.98919999999999997</v>
      </c>
      <c r="FN197" s="372">
        <f>Survey_Results!$K$33</f>
        <v>0.98919999999999997</v>
      </c>
      <c r="FO197" s="372">
        <f>Survey_Results!$K$33</f>
        <v>0.98919999999999997</v>
      </c>
      <c r="FP197" s="372">
        <f>Survey_Results!$K$33</f>
        <v>0.98919999999999997</v>
      </c>
      <c r="FQ197" s="372">
        <f>Survey_Results!$K$33</f>
        <v>0.98919999999999997</v>
      </c>
      <c r="FR197" s="372">
        <f>Survey_Results!$K$33</f>
        <v>0.98919999999999997</v>
      </c>
      <c r="FS197" s="372">
        <f>Survey_Results!$K$33</f>
        <v>0.98919999999999997</v>
      </c>
      <c r="FT197" s="372">
        <f>Survey_Results!$K$33</f>
        <v>0.98919999999999997</v>
      </c>
      <c r="FU197" s="372">
        <f>Survey_Results!$K$33</f>
        <v>0.98919999999999997</v>
      </c>
      <c r="FV197" s="372">
        <f>Survey_Results!$K$33</f>
        <v>0.98919999999999997</v>
      </c>
      <c r="FW197" s="372">
        <f>Survey_Results!$K$33</f>
        <v>0.98919999999999997</v>
      </c>
      <c r="FX197" s="372">
        <f>Survey_Results!$K$33</f>
        <v>0.98919999999999997</v>
      </c>
      <c r="FY197" s="372">
        <f>Survey_Results!$K$33</f>
        <v>0.98919999999999997</v>
      </c>
      <c r="FZ197" s="372">
        <f>Survey_Results!$K$33</f>
        <v>0.98919999999999997</v>
      </c>
      <c r="GA197" s="372">
        <f>Survey_Results!$K$33</f>
        <v>0.98919999999999997</v>
      </c>
      <c r="GB197" s="372">
        <f>Survey_Results!$K$33</f>
        <v>0.98919999999999997</v>
      </c>
      <c r="GC197" s="372">
        <f>Survey_Results!$K$33</f>
        <v>0.98919999999999997</v>
      </c>
      <c r="GD197" s="372">
        <f>Survey_Results!$K$33</f>
        <v>0.98919999999999997</v>
      </c>
      <c r="GE197" s="372">
        <f>Survey_Results!$K$33</f>
        <v>0.98919999999999997</v>
      </c>
      <c r="GF197" s="372">
        <f>Survey_Results!$K$33</f>
        <v>0.98919999999999997</v>
      </c>
      <c r="GG197" s="372">
        <f>Survey_Results!$K$33</f>
        <v>0.98919999999999997</v>
      </c>
      <c r="GH197" s="372">
        <f>Survey_Results!$K$33</f>
        <v>0.98919999999999997</v>
      </c>
      <c r="GI197" s="372">
        <f>Survey_Results!$K$33</f>
        <v>0.98919999999999997</v>
      </c>
      <c r="GJ197" s="372">
        <f>Survey_Results!$K$33</f>
        <v>0.98919999999999997</v>
      </c>
      <c r="GK197" s="372">
        <f>Survey_Results!$K$33</f>
        <v>0.98919999999999997</v>
      </c>
      <c r="GL197" s="372">
        <f>Survey_Results!$M$33</f>
        <v>0.98919999999999997</v>
      </c>
      <c r="GM197" s="372">
        <f>Survey_Results!$M$33</f>
        <v>0.98919999999999997</v>
      </c>
      <c r="GN197" s="372">
        <f>Survey_Results!$M$33</f>
        <v>0.98919999999999997</v>
      </c>
      <c r="GO197" s="372">
        <f>Survey_Results!$M$33</f>
        <v>0.98919999999999997</v>
      </c>
      <c r="GP197" s="372">
        <f>Survey_Results!$M$33</f>
        <v>0.98919999999999997</v>
      </c>
      <c r="GQ197" s="372">
        <f>Survey_Results!$M$33</f>
        <v>0.98919999999999997</v>
      </c>
      <c r="GR197" s="372">
        <f>Survey_Results!$M$33</f>
        <v>0.98919999999999997</v>
      </c>
      <c r="GS197" s="372">
        <f>Survey_Results!$M$33</f>
        <v>0.98919999999999997</v>
      </c>
      <c r="GT197" s="372">
        <f>Survey_Results!$M$33</f>
        <v>0.98919999999999997</v>
      </c>
      <c r="GU197" s="372">
        <f>Survey_Results!$M$33</f>
        <v>0.98919999999999997</v>
      </c>
      <c r="GV197" s="372">
        <f>Survey_Results!$M$33</f>
        <v>0.98919999999999997</v>
      </c>
      <c r="GW197" s="372">
        <f>Survey_Results!$M$33</f>
        <v>0.98919999999999997</v>
      </c>
      <c r="GX197" s="372">
        <f>Survey_Results!$M$33</f>
        <v>0.98919999999999997</v>
      </c>
      <c r="GY197" s="372">
        <f>Survey_Results!$M$33</f>
        <v>0.98919999999999997</v>
      </c>
    </row>
    <row r="198" spans="2:207" ht="30" x14ac:dyDescent="0.25">
      <c r="D198" s="295" t="s">
        <v>264</v>
      </c>
      <c r="E198" s="294" t="s">
        <v>270</v>
      </c>
      <c r="DC198" s="312"/>
      <c r="DD198" s="430">
        <f>DD180*Survey_Results!$G$34</f>
        <v>87483.504261125097</v>
      </c>
      <c r="DE198" s="430">
        <f>DE180*Survey_Results!$G$34</f>
        <v>89640.713495769101</v>
      </c>
      <c r="DF198" s="430">
        <f>DF180*Survey_Results!$G$34</f>
        <v>91172.614234143693</v>
      </c>
      <c r="DG198" s="430">
        <f>DG180*Survey_Results!$G$34</f>
        <v>93546.85555046091</v>
      </c>
      <c r="DH198" s="430">
        <f>DH180*Survey_Results!$G$34</f>
        <v>93148.912284081249</v>
      </c>
      <c r="DI198" s="430">
        <f>DI180*Survey_Results!$G$34</f>
        <v>94659.394257716383</v>
      </c>
      <c r="DJ198" s="430">
        <f>DJ180*Survey_Results!$G$34</f>
        <v>95770.219509817456</v>
      </c>
      <c r="DK198" s="430">
        <f>DK180*Survey_Results!$G$34</f>
        <v>103549.01752878667</v>
      </c>
      <c r="DL198" s="430">
        <f>DL180*Survey_Results!$G$34</f>
        <v>115318.65066306265</v>
      </c>
      <c r="DM198" s="430">
        <f>DM180*Survey_Results!$G$34</f>
        <v>120247.77021949802</v>
      </c>
      <c r="DN198" s="430">
        <f>DN180*Survey_Results!$G$34</f>
        <v>122874.02693223284</v>
      </c>
      <c r="DO198" s="430">
        <f>DO180*Survey_Results!$G$34</f>
        <v>123303.26750080692</v>
      </c>
      <c r="DP198" s="430">
        <f>DP180*Survey_Results!$G$34</f>
        <v>126449.48048394927</v>
      </c>
      <c r="DQ198" s="430">
        <f>DQ180*Survey_Results!$G$34</f>
        <v>133221.92932479965</v>
      </c>
      <c r="DR198" s="430">
        <f>DR180*Survey_Results!$G$34</f>
        <v>135397.24569862205</v>
      </c>
      <c r="DS198" s="430">
        <f>DS180*Survey_Results!$G$34</f>
        <v>137329.11948228997</v>
      </c>
      <c r="DT198" s="430">
        <f>DT180*Survey_Results!$G$34</f>
        <v>142365.98857628662</v>
      </c>
      <c r="DU198" s="430">
        <f>DU180*Survey_Results!$G$34</f>
        <v>145493.35937249422</v>
      </c>
      <c r="DV198" s="430">
        <f>DV180*Survey_Results!$G$34</f>
        <v>144031.98653270263</v>
      </c>
      <c r="DW198" s="430">
        <f>DW180*Survey_Results!$G$34</f>
        <v>145339.40540244835</v>
      </c>
      <c r="DX198" s="430">
        <f>DX180*Survey_Results!$G$34</f>
        <v>147666.63289059239</v>
      </c>
      <c r="DY198" s="430">
        <f>DY180*Survey_Results!$G$34</f>
        <v>149145.966698943</v>
      </c>
      <c r="DZ198" s="430">
        <f>DZ180*Survey_Results!$G$34</f>
        <v>148343.17090073228</v>
      </c>
      <c r="EA198" s="430">
        <f>EA180*Survey_Results!$G$34</f>
        <v>147524.11632812492</v>
      </c>
      <c r="EB198" s="430">
        <f>EB180*Survey_Results!$G$34</f>
        <v>148521.06401847556</v>
      </c>
      <c r="EC198" s="430">
        <f>EC180*Survey_Results!$G$34</f>
        <v>151980.78774904305</v>
      </c>
      <c r="ED198" s="430">
        <f>ED180*Survey_Results!$G$34</f>
        <v>160091.6832777306</v>
      </c>
      <c r="EE198" s="430">
        <f>EE180*Survey_Results!$G$34</f>
        <v>162540.91231996802</v>
      </c>
      <c r="EF198" s="430">
        <f>EF180*Survey_Results!$G$34</f>
        <v>165552.07348080311</v>
      </c>
      <c r="EG198" s="430">
        <f>EG180*Survey_Results!$G$34</f>
        <v>165175.68631162183</v>
      </c>
      <c r="EH198" s="430">
        <f>EH180*Survey_Results!$G$34</f>
        <v>164569.44552385469</v>
      </c>
      <c r="EI198" s="430">
        <f>EI180*Survey_Results!$G$34</f>
        <v>162969.6712633619</v>
      </c>
      <c r="EJ198" s="430">
        <f>EJ180*Survey_Results!$G$34</f>
        <v>159654.05458184422</v>
      </c>
      <c r="EK198" s="430">
        <f>EK180*Survey_Results!$G$34</f>
        <v>158744.62137114498</v>
      </c>
      <c r="EL198" s="430">
        <f>EL180*Survey_Results!$G$34</f>
        <v>157937.43058634258</v>
      </c>
      <c r="EM198" s="430">
        <f>EM180*Survey_Results!$G$34</f>
        <v>157376.84675238156</v>
      </c>
      <c r="EN198" s="430">
        <f>EN180*Survey_Results!$G$34</f>
        <v>95950.481539253436</v>
      </c>
      <c r="EO198" s="430">
        <f>EO180*Survey_Results!$G$34</f>
        <v>87922.159020625695</v>
      </c>
      <c r="EP198" s="430">
        <f>EP180*Survey_Results!$G$34</f>
        <v>224654.3270424665</v>
      </c>
      <c r="EQ198" s="430">
        <f>EQ180*Survey_Results!$G$34</f>
        <v>242466.11710132519</v>
      </c>
      <c r="ER198" s="430">
        <f>ER180*Survey_Results!$G$34</f>
        <v>258880.41394257863</v>
      </c>
      <c r="ES198" s="430">
        <f>ES180*Survey_Results!$G$34</f>
        <v>286657.90395167866</v>
      </c>
      <c r="ET198" s="430">
        <f>ET180*Survey_Results!$G$34</f>
        <v>288773.66725233675</v>
      </c>
      <c r="EU198" s="430">
        <f>EU180*Survey_Results!$G$34</f>
        <v>294738.66152078111</v>
      </c>
      <c r="EV198" s="430">
        <f>EV180*Survey_Results!$G$34</f>
        <v>293762.15203881852</v>
      </c>
      <c r="EW198" s="430">
        <f>EW180*Survey_Results!$G$34</f>
        <v>295637.3032597361</v>
      </c>
      <c r="EX198" s="430">
        <f>EX180*Survey_Results!$G$34</f>
        <v>297586.75491364644</v>
      </c>
      <c r="EY198" s="430">
        <f>EY180*Survey_Results!$G$34</f>
        <v>297581.52183331607</v>
      </c>
      <c r="EZ198" s="430">
        <f>EZ180*Survey_Results!$G$34</f>
        <v>298457.64163453004</v>
      </c>
      <c r="FA198" s="430">
        <f>FA180*Survey_Results!$G$34</f>
        <v>299415.37225811189</v>
      </c>
      <c r="FB198" s="430">
        <f>FB180*Survey_Results!$G$34</f>
        <v>301160.16031722655</v>
      </c>
      <c r="FC198" s="430">
        <f>FC180*Survey_Results!$G$34</f>
        <v>303964.84791259951</v>
      </c>
      <c r="FD198" s="430">
        <f>FD180*Survey_Results!$G$34</f>
        <v>307157.03499104397</v>
      </c>
      <c r="FE198" s="430">
        <f>FE180*Survey_Results!$G$34</f>
        <v>306051.28042492934</v>
      </c>
      <c r="FF198" s="430">
        <f>FF180*Survey_Results!$G$34</f>
        <v>308239.05492632027</v>
      </c>
      <c r="FG198" s="430">
        <f>FG180*Survey_Results!$G$34</f>
        <v>309363.86835099797</v>
      </c>
      <c r="FH198" s="430">
        <f>FH180*Survey_Results!$G$34</f>
        <v>311770.69491809135</v>
      </c>
      <c r="FI198" s="430">
        <f>FI180*Survey_Results!$G$34</f>
        <v>313268.35127783613</v>
      </c>
      <c r="FJ198" s="430">
        <f>FJ180*Survey_Results!$G$34</f>
        <v>313885.35398726107</v>
      </c>
      <c r="FK198" s="430">
        <f>FK180*Survey_Results!$G$34</f>
        <v>315942.14340336714</v>
      </c>
      <c r="FL198" s="430">
        <f>FL180*Survey_Results!$G$34</f>
        <v>317170.97266500077</v>
      </c>
      <c r="FM198" s="430">
        <f>FM180*Survey_Results!$G$34</f>
        <v>317061.29874743777</v>
      </c>
      <c r="FN198" s="430">
        <f>FN180*Survey_Results!$G$34</f>
        <v>314096.28527844534</v>
      </c>
      <c r="FO198" s="430">
        <f>FO180*Survey_Results!$G$34</f>
        <v>310571.90336832299</v>
      </c>
      <c r="FP198" s="430">
        <f>FP180*Survey_Results!$G$34</f>
        <v>307609.09374691942</v>
      </c>
      <c r="FQ198" s="430">
        <f>FQ180*Survey_Results!$G$34</f>
        <v>300239.81279490812</v>
      </c>
      <c r="FR198" s="430">
        <f>FR180*Survey_Results!$G$34</f>
        <v>302864.01334968832</v>
      </c>
      <c r="FS198" s="430">
        <f>FS180*Survey_Results!$G$34</f>
        <v>301807.37343093712</v>
      </c>
      <c r="FT198" s="430">
        <f>FT180*Survey_Results!$G$34</f>
        <v>302191.91329669696</v>
      </c>
      <c r="FU198" s="430">
        <f>FU180*Survey_Results!$G$34</f>
        <v>302564.64161630481</v>
      </c>
      <c r="FV198" s="430">
        <f>FV180*Survey_Results!$G$34</f>
        <v>304960.33586845762</v>
      </c>
      <c r="FW198" s="430">
        <f>FW180*Survey_Results!$G$34</f>
        <v>307487.01828282035</v>
      </c>
      <c r="FX198" s="430">
        <f>FX180*Survey_Results!$G$34</f>
        <v>310396.79479277087</v>
      </c>
      <c r="FY198" s="430">
        <f>FY180*Survey_Results!$G$34</f>
        <v>309749.77014072164</v>
      </c>
      <c r="FZ198" s="430">
        <f>FZ180*Survey_Results!$G$34</f>
        <v>307738.01921547879</v>
      </c>
      <c r="GA198" s="430">
        <f>GA180*Survey_Results!$G$34</f>
        <v>306313.82790356741</v>
      </c>
      <c r="GB198" s="430">
        <f>GB180*Survey_Results!$G$34</f>
        <v>303981.51330806594</v>
      </c>
      <c r="GC198" s="430">
        <f>GC180*Survey_Results!$G$34</f>
        <v>298066.88753395504</v>
      </c>
      <c r="GD198" s="430">
        <f>GD180*Survey_Results!$G$34</f>
        <v>298934.44271420792</v>
      </c>
      <c r="GE198" s="430">
        <f>GE180*Survey_Results!$G$34</f>
        <v>298240.38572384341</v>
      </c>
      <c r="GF198" s="430">
        <f>GF180*Survey_Results!$G$34</f>
        <v>297081.39496922045</v>
      </c>
      <c r="GG198" s="430">
        <f>GG180*Survey_Results!$G$34</f>
        <v>293668.85467038018</v>
      </c>
      <c r="GH198" s="430">
        <f>GH180*Survey_Results!$G$34</f>
        <v>294167.96461073705</v>
      </c>
      <c r="GI198" s="430">
        <f>GI180*Survey_Results!$G$34</f>
        <v>296231.14095407858</v>
      </c>
      <c r="GJ198" s="430">
        <f>GJ180*Survey_Results!$G$34</f>
        <v>299179.707873901</v>
      </c>
      <c r="GK198" s="430">
        <f>GK180*Survey_Results!$G$34</f>
        <v>301395.28623954894</v>
      </c>
      <c r="GL198" s="430">
        <f>GL180*Survey_Results!$G$34</f>
        <v>303377.31368390028</v>
      </c>
      <c r="GM198" s="430">
        <f>GM180*Survey_Results!$G$34</f>
        <v>306373.19217298907</v>
      </c>
      <c r="GN198" s="430">
        <f>GN180*Survey_Results!$G$34</f>
        <v>309612.24966656638</v>
      </c>
      <c r="GO198" s="430">
        <f>GO180*Survey_Results!$G$34</f>
        <v>313860.76012509438</v>
      </c>
      <c r="GP198" s="430">
        <f>GP180*Survey_Results!$G$34</f>
        <v>314393.11047170957</v>
      </c>
      <c r="GQ198" s="430">
        <f>GQ180*Survey_Results!$G$34</f>
        <v>316400.52408643597</v>
      </c>
      <c r="GR198" s="430">
        <f>GR180*Survey_Results!$G$34</f>
        <v>315071.13283624919</v>
      </c>
      <c r="GS198" s="430">
        <f>GS180*Survey_Results!$G$34</f>
        <v>313394.89712946152</v>
      </c>
      <c r="GT198" s="430">
        <f>GT180*Survey_Results!$G$34</f>
        <v>314560.52596532967</v>
      </c>
      <c r="GU198" s="430">
        <f>GU180*Survey_Results!$G$34</f>
        <v>316358.56098219048</v>
      </c>
      <c r="GV198" s="430">
        <f>GV180*Survey_Results!$G$34</f>
        <v>319131.06701814843</v>
      </c>
      <c r="GW198" s="430">
        <f>GW180*Survey_Results!$G$34</f>
        <v>319576.17730796133</v>
      </c>
      <c r="GX198" s="430">
        <f>GX180*Survey_Results!$G$34</f>
        <v>318962.79729320284</v>
      </c>
      <c r="GY198" s="430">
        <f>GY180*Survey_Results!$G$34</f>
        <v>317659.84413715301</v>
      </c>
    </row>
    <row r="199" spans="2:207" ht="30" x14ac:dyDescent="0.25">
      <c r="D199" s="295" t="s">
        <v>265</v>
      </c>
      <c r="E199" s="294" t="s">
        <v>271</v>
      </c>
      <c r="DC199" s="312"/>
      <c r="DD199" s="379">
        <f>DD180*Survey_Results!$G$35</f>
        <v>99682.025753120513</v>
      </c>
      <c r="DE199" s="379">
        <f>DE180*Survey_Results!$G$36*Survey_Results!$G$35</f>
        <v>0</v>
      </c>
      <c r="DF199" s="379">
        <f>DF180*Survey_Results!$G$36*Survey_Results!$G$35</f>
        <v>0</v>
      </c>
      <c r="DG199" s="379">
        <f>DG180*Survey_Results!$G$36*Survey_Results!$G$35</f>
        <v>0</v>
      </c>
      <c r="DH199" s="379">
        <f>DH180*Survey_Results!$G$36*Survey_Results!$G$35</f>
        <v>0</v>
      </c>
      <c r="DI199" s="379">
        <f>DI180*Survey_Results!$G$36*Survey_Results!$G$35</f>
        <v>0</v>
      </c>
      <c r="DJ199" s="379">
        <f>DJ180*Survey_Results!$G$36*Survey_Results!$G$35</f>
        <v>0</v>
      </c>
      <c r="DK199" s="379">
        <f>DK180*Survey_Results!$G$36*Survey_Results!$G$35</f>
        <v>0</v>
      </c>
      <c r="DL199" s="379">
        <f>DL180*Survey_Results!$G$36*Survey_Results!$G$35</f>
        <v>0</v>
      </c>
      <c r="DM199" s="379">
        <f>DM180*Survey_Results!$G$36*Survey_Results!$G$35</f>
        <v>0</v>
      </c>
      <c r="DN199" s="379">
        <f>DN180*Survey_Results!$G$36*Survey_Results!$G$35</f>
        <v>0</v>
      </c>
      <c r="DO199" s="379">
        <f>DO180*Survey_Results!$G$36*Survey_Results!$G$35</f>
        <v>0</v>
      </c>
      <c r="DP199" s="379">
        <f>DP180*Survey_Results!$G$36*Survey_Results!$G$35</f>
        <v>0</v>
      </c>
      <c r="DQ199" s="379">
        <f>DQ180*Survey_Results!$G$36*Survey_Results!$G$35</f>
        <v>0</v>
      </c>
      <c r="DR199" s="379">
        <f>DR180*Survey_Results!$G$36*Survey_Results!$G$35</f>
        <v>0</v>
      </c>
      <c r="DS199" s="379">
        <f>DS180*Survey_Results!$G$36*Survey_Results!$G$35</f>
        <v>0</v>
      </c>
      <c r="DT199" s="379">
        <f>DT180*Survey_Results!$G$36*Survey_Results!$G$35</f>
        <v>0</v>
      </c>
      <c r="DU199" s="379">
        <f>DU180*Survey_Results!$G$36*Survey_Results!$G$35</f>
        <v>0</v>
      </c>
      <c r="DV199" s="379">
        <f>DV180*Survey_Results!$G$36*Survey_Results!$G$35</f>
        <v>0</v>
      </c>
      <c r="DW199" s="379">
        <f>DW180*Survey_Results!$G$36*Survey_Results!$G$35</f>
        <v>0</v>
      </c>
      <c r="DX199" s="379">
        <f>DX180*Survey_Results!$G$36*Survey_Results!$G$35</f>
        <v>0</v>
      </c>
      <c r="DY199" s="379">
        <f>DY180*Survey_Results!$G$36*Survey_Results!$G$35</f>
        <v>0</v>
      </c>
      <c r="DZ199" s="379">
        <f>DZ180*Survey_Results!$G$36*Survey_Results!$G$35</f>
        <v>0</v>
      </c>
      <c r="EA199" s="379">
        <f>EA180*Survey_Results!$G$36*Survey_Results!$G$35</f>
        <v>0</v>
      </c>
      <c r="EB199" s="379">
        <f>EB180*Survey_Results!$G$36*Survey_Results!$G$35</f>
        <v>0</v>
      </c>
      <c r="EC199" s="379">
        <f>EC180*Survey_Results!$G$36*Survey_Results!$G$35</f>
        <v>0</v>
      </c>
      <c r="ED199" s="379">
        <f>ED180*Survey_Results!$G$36*Survey_Results!$G$35</f>
        <v>0</v>
      </c>
      <c r="EE199" s="379">
        <f>EE180*Survey_Results!$G$36*Survey_Results!$G$35</f>
        <v>0</v>
      </c>
      <c r="EF199" s="379">
        <f>EF180*Survey_Results!$G$36*Survey_Results!$G$35</f>
        <v>0</v>
      </c>
      <c r="EG199" s="379">
        <f>EG180*Survey_Results!$G$36*Survey_Results!$G$35</f>
        <v>0</v>
      </c>
      <c r="EH199" s="379">
        <f>EH180*Survey_Results!$G$36*Survey_Results!$G$35</f>
        <v>0</v>
      </c>
      <c r="EI199" s="379">
        <f>EI180*Survey_Results!$G$36*Survey_Results!$G$35</f>
        <v>0</v>
      </c>
      <c r="EJ199" s="379">
        <f>EJ180*Survey_Results!$G$36*Survey_Results!$G$35</f>
        <v>0</v>
      </c>
      <c r="EK199" s="379">
        <f>EK180*Survey_Results!$G$36*Survey_Results!$G$35</f>
        <v>0</v>
      </c>
      <c r="EL199" s="379">
        <f>EL180*Survey_Results!$G$36*Survey_Results!$G$35</f>
        <v>0</v>
      </c>
      <c r="EM199" s="379">
        <f>EM180*Survey_Results!$G$36*Survey_Results!$G$35</f>
        <v>0</v>
      </c>
      <c r="EN199" s="379">
        <f>EN180*Survey_Results!$G$36*Survey_Results!$G$35</f>
        <v>0</v>
      </c>
      <c r="EO199" s="379">
        <f>EO180*Survey_Results!$I$35</f>
        <v>100181.84563805279</v>
      </c>
      <c r="EP199" s="379">
        <f>EP180*Survey_Results!$I$35</f>
        <v>255979.66842931195</v>
      </c>
      <c r="EQ199" s="379">
        <f>EQ180*Survey_Results!$I$35</f>
        <v>276275.09818320797</v>
      </c>
      <c r="ER199" s="379">
        <f>ER180*Survey_Results!$I$35</f>
        <v>294978.17111413844</v>
      </c>
      <c r="ES199" s="379">
        <f>ES180*Survey_Results!$I$35</f>
        <v>326628.89770345477</v>
      </c>
      <c r="ET199" s="379">
        <f>ET180*Survey_Results!$I$35</f>
        <v>329039.67872560251</v>
      </c>
      <c r="EU199" s="379">
        <f>EU180*Survey_Results!$I$35</f>
        <v>335836.41963471711</v>
      </c>
      <c r="EV199" s="379">
        <f>EV180*Survey_Results!$I$35</f>
        <v>334723.74766128295</v>
      </c>
      <c r="EW199" s="379">
        <f>EW180*Survey_Results!$I$35</f>
        <v>336860.36614579841</v>
      </c>
      <c r="EX199" s="379">
        <f>EX180*Survey_Results!$I$35</f>
        <v>339081.6453642156</v>
      </c>
      <c r="EY199" s="379">
        <f>EY180*Survey_Results!$I$35</f>
        <v>339075.68259383208</v>
      </c>
      <c r="EZ199" s="379">
        <f>EZ180*Survey_Results!$I$35</f>
        <v>340073.96675408643</v>
      </c>
      <c r="FA199" s="379">
        <f>FA180*Survey_Results!$I$35</f>
        <v>341165.24138340948</v>
      </c>
      <c r="FB199" s="379">
        <f>FB180*Survey_Results!$I$35</f>
        <v>343153.31913259596</v>
      </c>
      <c r="FC199" s="379">
        <f>FC180*Survey_Results!$I$35</f>
        <v>346349.08664868592</v>
      </c>
      <c r="FD199" s="379">
        <f>FD180*Survey_Results!$I$35</f>
        <v>349986.38578581798</v>
      </c>
      <c r="FE199" s="379">
        <f>FE180*Survey_Results!$I$35</f>
        <v>348726.44705717417</v>
      </c>
      <c r="FF199" s="379">
        <f>FF180*Survey_Results!$I$35</f>
        <v>351219.28037508437</v>
      </c>
      <c r="FG199" s="379">
        <f>FG180*Survey_Results!$I$35</f>
        <v>352500.93549067632</v>
      </c>
      <c r="FH199" s="379">
        <f>FH180*Survey_Results!$I$35</f>
        <v>355243.36504777515</v>
      </c>
      <c r="FI199" s="379">
        <f>FI180*Survey_Results!$I$35</f>
        <v>356949.85155722959</v>
      </c>
      <c r="FJ199" s="379">
        <f>FJ180*Survey_Results!$I$35</f>
        <v>357652.88786664698</v>
      </c>
      <c r="FK199" s="379">
        <f>FK180*Survey_Results!$I$35</f>
        <v>359996.47180600383</v>
      </c>
      <c r="FL199" s="379">
        <f>FL180*Survey_Results!$I$35</f>
        <v>361396.64651481214</v>
      </c>
      <c r="FM199" s="379">
        <f>FM180*Survey_Results!$I$35</f>
        <v>361271.6798897633</v>
      </c>
      <c r="FN199" s="379">
        <f>FN180*Survey_Results!$I$35</f>
        <v>357893.23098707356</v>
      </c>
      <c r="FO199" s="379">
        <f>FO180*Survey_Results!$I$35</f>
        <v>353877.4164481404</v>
      </c>
      <c r="FP199" s="379">
        <f>FP180*Survey_Results!$I$35</f>
        <v>350501.47869305452</v>
      </c>
      <c r="FQ199" s="379">
        <f>FQ180*Survey_Results!$I$35</f>
        <v>342104.64022796805</v>
      </c>
      <c r="FR199" s="379">
        <f>FR180*Survey_Results!$I$35</f>
        <v>345094.75395846239</v>
      </c>
      <c r="FS199" s="379">
        <f>FS180*Survey_Results!$I$35</f>
        <v>343890.77832348621</v>
      </c>
      <c r="FT199" s="379">
        <f>FT180*Survey_Results!$I$35</f>
        <v>344328.9376442121</v>
      </c>
      <c r="FU199" s="379">
        <f>FU180*Survey_Results!$I$35</f>
        <v>344753.63844086934</v>
      </c>
      <c r="FV199" s="379">
        <f>FV180*Survey_Results!$I$35</f>
        <v>347483.38341572648</v>
      </c>
      <c r="FW199" s="379">
        <f>FW180*Survey_Results!$I$35</f>
        <v>350362.38127510215</v>
      </c>
      <c r="FX199" s="379">
        <f>FX180*Survey_Results!$I$35</f>
        <v>353677.89108978619</v>
      </c>
      <c r="FY199" s="379">
        <f>FY180*Survey_Results!$I$35</f>
        <v>352940.6466392671</v>
      </c>
      <c r="FZ199" s="379">
        <f>FZ180*Survey_Results!$I$35</f>
        <v>350648.3812661249</v>
      </c>
      <c r="GA199" s="379">
        <f>GA180*Survey_Results!$I$35</f>
        <v>349025.60362100933</v>
      </c>
      <c r="GB199" s="379">
        <f>GB180*Survey_Results!$I$35</f>
        <v>346368.07583292248</v>
      </c>
      <c r="GC199" s="379">
        <f>GC180*Survey_Results!$I$35</f>
        <v>339628.72669831105</v>
      </c>
      <c r="GD199" s="379">
        <f>GD180*Survey_Results!$I$35</f>
        <v>340617.25200431718</v>
      </c>
      <c r="GE199" s="379">
        <f>GE180*Survey_Results!$I$35</f>
        <v>339826.41712210735</v>
      </c>
      <c r="GF199" s="379">
        <f>GF180*Survey_Results!$I$35</f>
        <v>338505.81905935588</v>
      </c>
      <c r="GG199" s="379">
        <f>GG180*Survey_Results!$I$35</f>
        <v>334617.4410979838</v>
      </c>
      <c r="GH199" s="379">
        <f>GH180*Survey_Results!$I$35</f>
        <v>335186.14591094817</v>
      </c>
      <c r="GI199" s="379">
        <f>GI180*Survey_Results!$I$35</f>
        <v>337537.00735765393</v>
      </c>
      <c r="GJ199" s="379">
        <f>GJ180*Survey_Results!$I$35</f>
        <v>340896.71643788507</v>
      </c>
      <c r="GK199" s="379">
        <f>GK180*Survey_Results!$I$35</f>
        <v>343421.23053420382</v>
      </c>
      <c r="GL199" s="379">
        <f>GL180*Survey_Results!$I$35</f>
        <v>345679.62784487283</v>
      </c>
      <c r="GM199" s="379">
        <f>GM180*Survey_Results!$I$35</f>
        <v>349093.2455231403</v>
      </c>
      <c r="GN199" s="379">
        <f>GN180*Survey_Results!$I$35</f>
        <v>352783.95059054223</v>
      </c>
      <c r="GO199" s="379">
        <f>GO180*Survey_Results!$I$35</f>
        <v>357624.8646864763</v>
      </c>
      <c r="GP199" s="379">
        <f>GP180*Survey_Results!$I$35</f>
        <v>358231.44488018443</v>
      </c>
      <c r="GQ199" s="379">
        <f>GQ180*Survey_Results!$I$35</f>
        <v>360518.76815707382</v>
      </c>
      <c r="GR199" s="379">
        <f>GR180*Survey_Results!$I$35</f>
        <v>359004.00930103223</v>
      </c>
      <c r="GS199" s="379">
        <f>GS180*Survey_Results!$I$35</f>
        <v>357094.04270443169</v>
      </c>
      <c r="GT199" s="379">
        <f>GT180*Survey_Results!$I$35</f>
        <v>358422.20444894495</v>
      </c>
      <c r="GU199" s="379">
        <f>GU180*Survey_Results!$I$35</f>
        <v>360470.9538031175</v>
      </c>
      <c r="GV199" s="379">
        <f>GV180*Survey_Results!$I$35</f>
        <v>363630.0524287523</v>
      </c>
      <c r="GW199" s="379">
        <f>GW180*Survey_Results!$I$35</f>
        <v>364137.22798998357</v>
      </c>
      <c r="GX199" s="379">
        <f>GX180*Survey_Results!$I$35</f>
        <v>363438.31951639178</v>
      </c>
      <c r="GY199" s="379">
        <f>GY180*Survey_Results!$I$35</f>
        <v>361953.68522843742</v>
      </c>
    </row>
    <row r="200" spans="2:207" ht="30" x14ac:dyDescent="0.25">
      <c r="D200" s="295" t="s">
        <v>266</v>
      </c>
      <c r="E200" s="294" t="s">
        <v>272</v>
      </c>
      <c r="DC200" s="312"/>
      <c r="DD200" s="349">
        <f t="shared" ref="DD200:EI200" si="609">DD180</f>
        <v>104171.83169936306</v>
      </c>
      <c r="DE200" s="349">
        <f t="shared" si="609"/>
        <v>106740.54953056572</v>
      </c>
      <c r="DF200" s="349">
        <f t="shared" si="609"/>
        <v>108564.6752014095</v>
      </c>
      <c r="DG200" s="349">
        <f t="shared" si="609"/>
        <v>111391.82609009396</v>
      </c>
      <c r="DH200" s="349">
        <f t="shared" si="609"/>
        <v>110917.97128373571</v>
      </c>
      <c r="DI200" s="349">
        <f t="shared" si="609"/>
        <v>112716.59235260346</v>
      </c>
      <c r="DJ200" s="349">
        <f t="shared" si="609"/>
        <v>114039.3183017593</v>
      </c>
      <c r="DK200" s="349">
        <f t="shared" si="609"/>
        <v>123301.99753368263</v>
      </c>
      <c r="DL200" s="349">
        <f t="shared" si="609"/>
        <v>137316.80240898149</v>
      </c>
      <c r="DM200" s="349">
        <f t="shared" si="609"/>
        <v>143186.19935639203</v>
      </c>
      <c r="DN200" s="349">
        <f t="shared" si="609"/>
        <v>146313.44002409244</v>
      </c>
      <c r="DO200" s="349">
        <f t="shared" si="609"/>
        <v>146824.56239676938</v>
      </c>
      <c r="DP200" s="349">
        <f t="shared" si="609"/>
        <v>150570.94603947282</v>
      </c>
      <c r="DQ200" s="349">
        <f t="shared" si="609"/>
        <v>158635.30522124274</v>
      </c>
      <c r="DR200" s="349">
        <f t="shared" si="609"/>
        <v>161225.58430414629</v>
      </c>
      <c r="DS200" s="349">
        <f t="shared" si="609"/>
        <v>163525.98176028812</v>
      </c>
      <c r="DT200" s="349">
        <f t="shared" si="609"/>
        <v>169523.68251522578</v>
      </c>
      <c r="DU200" s="349">
        <f t="shared" si="609"/>
        <v>173247.62964097905</v>
      </c>
      <c r="DV200" s="349">
        <f t="shared" si="609"/>
        <v>171507.48574982453</v>
      </c>
      <c r="DW200" s="349">
        <f t="shared" si="609"/>
        <v>173064.30745707115</v>
      </c>
      <c r="DX200" s="349">
        <f t="shared" si="609"/>
        <v>175835.4761736037</v>
      </c>
      <c r="DY200" s="349">
        <f t="shared" si="609"/>
        <v>177597.00726237556</v>
      </c>
      <c r="DZ200" s="349">
        <f t="shared" si="609"/>
        <v>176641.07037477053</v>
      </c>
      <c r="EA200" s="349">
        <f t="shared" si="609"/>
        <v>175665.77319376628</v>
      </c>
      <c r="EB200" s="349">
        <f t="shared" si="609"/>
        <v>176852.89833112116</v>
      </c>
      <c r="EC200" s="349">
        <f t="shared" si="609"/>
        <v>180972.59793884621</v>
      </c>
      <c r="ED200" s="349">
        <f t="shared" si="609"/>
        <v>190630.72550337057</v>
      </c>
      <c r="EE200" s="349">
        <f t="shared" si="609"/>
        <v>193547.16875442726</v>
      </c>
      <c r="EF200" s="349">
        <f t="shared" si="609"/>
        <v>197132.73812908205</v>
      </c>
      <c r="EG200" s="349">
        <f t="shared" si="609"/>
        <v>196684.55145465804</v>
      </c>
      <c r="EH200" s="349">
        <f t="shared" si="609"/>
        <v>195962.66435324447</v>
      </c>
      <c r="EI200" s="349">
        <f t="shared" si="609"/>
        <v>194057.71762724686</v>
      </c>
      <c r="EJ200" s="349">
        <f t="shared" ref="EJ200:FO200" si="610">EJ180</f>
        <v>190109.61488669232</v>
      </c>
      <c r="EK200" s="349">
        <f t="shared" si="610"/>
        <v>189026.69846528338</v>
      </c>
      <c r="EL200" s="349">
        <f t="shared" si="610"/>
        <v>188065.5282047423</v>
      </c>
      <c r="EM200" s="349">
        <f t="shared" si="610"/>
        <v>187398.00756416001</v>
      </c>
      <c r="EN200" s="349">
        <f t="shared" si="610"/>
        <v>114253.96706269759</v>
      </c>
      <c r="EO200" s="349">
        <f t="shared" si="610"/>
        <v>104694.16411124756</v>
      </c>
      <c r="EP200" s="349">
        <f t="shared" si="610"/>
        <v>267509.320126776</v>
      </c>
      <c r="EQ200" s="349">
        <f t="shared" si="610"/>
        <v>288718.88199729123</v>
      </c>
      <c r="ER200" s="349">
        <f t="shared" si="610"/>
        <v>308264.36525670235</v>
      </c>
      <c r="ES200" s="349">
        <f t="shared" si="610"/>
        <v>341340.681057012</v>
      </c>
      <c r="ET200" s="349">
        <f t="shared" si="610"/>
        <v>343860.04674010089</v>
      </c>
      <c r="EU200" s="349">
        <f t="shared" si="610"/>
        <v>350962.92155368079</v>
      </c>
      <c r="EV200" s="349">
        <f t="shared" si="610"/>
        <v>349800.13341131044</v>
      </c>
      <c r="EW200" s="349">
        <f t="shared" si="610"/>
        <v>352032.98792538239</v>
      </c>
      <c r="EX200" s="349">
        <f t="shared" si="610"/>
        <v>354354.31640110316</v>
      </c>
      <c r="EY200" s="349">
        <f t="shared" si="610"/>
        <v>354348.08505991439</v>
      </c>
      <c r="EZ200" s="349">
        <f t="shared" si="610"/>
        <v>355391.33321568236</v>
      </c>
      <c r="FA200" s="349">
        <f t="shared" si="610"/>
        <v>356531.76025019278</v>
      </c>
      <c r="FB200" s="349">
        <f t="shared" si="610"/>
        <v>358609.38356421358</v>
      </c>
      <c r="FC200" s="349">
        <f t="shared" si="610"/>
        <v>361949.09253703203</v>
      </c>
      <c r="FD200" s="349">
        <f t="shared" si="610"/>
        <v>365750.22027988086</v>
      </c>
      <c r="FE200" s="349">
        <f t="shared" si="610"/>
        <v>364433.53229927283</v>
      </c>
      <c r="FF200" s="349">
        <f t="shared" si="610"/>
        <v>367038.64601848088</v>
      </c>
      <c r="FG200" s="349">
        <f t="shared" si="610"/>
        <v>368378.02851988329</v>
      </c>
      <c r="FH200" s="349">
        <f t="shared" si="610"/>
        <v>371243.98061215924</v>
      </c>
      <c r="FI200" s="349">
        <f t="shared" si="610"/>
        <v>373027.32945681846</v>
      </c>
      <c r="FJ200" s="349">
        <f t="shared" si="610"/>
        <v>373762.03142088722</v>
      </c>
      <c r="FK200" s="349">
        <f t="shared" si="610"/>
        <v>376211.17337862245</v>
      </c>
      <c r="FL200" s="349">
        <f t="shared" si="610"/>
        <v>377674.4137473217</v>
      </c>
      <c r="FM200" s="349">
        <f t="shared" si="610"/>
        <v>377543.81846563204</v>
      </c>
      <c r="FN200" s="349">
        <f t="shared" si="610"/>
        <v>374013.19990288804</v>
      </c>
      <c r="FO200" s="349">
        <f t="shared" si="610"/>
        <v>369816.50794037036</v>
      </c>
      <c r="FP200" s="349">
        <f t="shared" ref="FP200:GY200" si="611">FP180</f>
        <v>366288.51363053039</v>
      </c>
      <c r="FQ200" s="349">
        <f t="shared" si="611"/>
        <v>357513.47082032403</v>
      </c>
      <c r="FR200" s="349">
        <f t="shared" si="611"/>
        <v>360638.26309798559</v>
      </c>
      <c r="FS200" s="349">
        <f t="shared" si="611"/>
        <v>359380.0588603681</v>
      </c>
      <c r="FT200" s="349">
        <f t="shared" si="611"/>
        <v>359837.95343736245</v>
      </c>
      <c r="FU200" s="349">
        <f t="shared" si="611"/>
        <v>360281.78330114885</v>
      </c>
      <c r="FV200" s="349">
        <f t="shared" si="611"/>
        <v>363134.47948137368</v>
      </c>
      <c r="FW200" s="349">
        <f t="shared" si="611"/>
        <v>366143.15108694969</v>
      </c>
      <c r="FX200" s="349">
        <f t="shared" si="611"/>
        <v>369607.99570465693</v>
      </c>
      <c r="FY200" s="349">
        <f t="shared" si="611"/>
        <v>368837.54482105456</v>
      </c>
      <c r="FZ200" s="349">
        <f t="shared" si="611"/>
        <v>366442.0328833994</v>
      </c>
      <c r="GA200" s="349">
        <f t="shared" si="611"/>
        <v>364746.16325740342</v>
      </c>
      <c r="GB200" s="349">
        <f t="shared" si="611"/>
        <v>361968.93701841624</v>
      </c>
      <c r="GC200" s="349">
        <f t="shared" si="611"/>
        <v>354926.03897827468</v>
      </c>
      <c r="GD200" s="349">
        <f t="shared" si="611"/>
        <v>355959.08872851625</v>
      </c>
      <c r="GE200" s="349">
        <f t="shared" si="611"/>
        <v>355132.63363163063</v>
      </c>
      <c r="GF200" s="349">
        <f t="shared" si="611"/>
        <v>353752.55414291553</v>
      </c>
      <c r="GG200" s="349">
        <f t="shared" si="611"/>
        <v>349689.03866442031</v>
      </c>
      <c r="GH200" s="349">
        <f t="shared" si="611"/>
        <v>350283.35866960831</v>
      </c>
      <c r="GI200" s="349">
        <f t="shared" si="611"/>
        <v>352740.10592293233</v>
      </c>
      <c r="GJ200" s="349">
        <f t="shared" si="611"/>
        <v>356251.14059764351</v>
      </c>
      <c r="GK200" s="349">
        <f t="shared" si="611"/>
        <v>358889.3620380435</v>
      </c>
      <c r="GL200" s="349">
        <f t="shared" si="611"/>
        <v>361249.48045236996</v>
      </c>
      <c r="GM200" s="349">
        <f t="shared" si="611"/>
        <v>364816.85183732922</v>
      </c>
      <c r="GN200" s="349">
        <f t="shared" si="611"/>
        <v>368673.79098186042</v>
      </c>
      <c r="GO200" s="349">
        <f t="shared" si="611"/>
        <v>373732.74604083638</v>
      </c>
      <c r="GP200" s="349">
        <f t="shared" si="611"/>
        <v>374366.64738236432</v>
      </c>
      <c r="GQ200" s="349">
        <f t="shared" si="611"/>
        <v>376756.99462542986</v>
      </c>
      <c r="GR200" s="349">
        <f t="shared" si="611"/>
        <v>375174.00909293786</v>
      </c>
      <c r="GS200" s="349">
        <f t="shared" si="611"/>
        <v>373178.01515772985</v>
      </c>
      <c r="GT200" s="349">
        <f t="shared" si="611"/>
        <v>374565.99900610821</v>
      </c>
      <c r="GU200" s="349">
        <f t="shared" si="611"/>
        <v>376707.02665181056</v>
      </c>
      <c r="GV200" s="349">
        <f t="shared" si="611"/>
        <v>380008.41512044345</v>
      </c>
      <c r="GW200" s="349">
        <f t="shared" si="611"/>
        <v>380538.43451769627</v>
      </c>
      <c r="GX200" s="349">
        <f t="shared" si="611"/>
        <v>379808.04631245875</v>
      </c>
      <c r="GY200" s="349">
        <f t="shared" si="611"/>
        <v>378256.54219713388</v>
      </c>
    </row>
    <row r="201" spans="2:207" ht="35.25" customHeight="1" x14ac:dyDescent="0.25">
      <c r="D201" s="295" t="s">
        <v>267</v>
      </c>
      <c r="E201" s="294" t="s">
        <v>304</v>
      </c>
      <c r="DC201" s="312"/>
      <c r="DD201" s="350">
        <v>0</v>
      </c>
      <c r="DE201" s="350">
        <v>0</v>
      </c>
      <c r="DF201" s="350">
        <v>0</v>
      </c>
      <c r="DG201" s="350">
        <v>0</v>
      </c>
      <c r="DH201" s="350">
        <v>0</v>
      </c>
      <c r="DI201" s="350">
        <v>0</v>
      </c>
      <c r="DJ201" s="350">
        <v>0</v>
      </c>
      <c r="DK201" s="350">
        <v>0</v>
      </c>
      <c r="DL201" s="350">
        <v>0</v>
      </c>
      <c r="DM201" s="350">
        <v>0</v>
      </c>
      <c r="DN201" s="350">
        <v>0</v>
      </c>
      <c r="DO201" s="350">
        <v>0</v>
      </c>
      <c r="DP201" s="350">
        <v>0</v>
      </c>
      <c r="DQ201" s="350">
        <v>0</v>
      </c>
      <c r="DR201" s="350">
        <v>0</v>
      </c>
      <c r="DS201" s="350">
        <v>0</v>
      </c>
      <c r="DT201" s="350">
        <v>0</v>
      </c>
      <c r="DU201" s="350">
        <v>0</v>
      </c>
      <c r="DV201" s="350">
        <v>0</v>
      </c>
      <c r="DW201" s="350">
        <v>0</v>
      </c>
      <c r="DX201" s="350">
        <v>0</v>
      </c>
      <c r="DY201" s="350">
        <v>0</v>
      </c>
      <c r="DZ201" s="350">
        <v>0</v>
      </c>
      <c r="EA201" s="350">
        <v>0</v>
      </c>
      <c r="EB201" s="350">
        <v>0</v>
      </c>
      <c r="EC201" s="350">
        <v>0</v>
      </c>
      <c r="ED201" s="350">
        <v>0</v>
      </c>
      <c r="EE201" s="350">
        <v>0</v>
      </c>
      <c r="EF201" s="350">
        <v>0</v>
      </c>
      <c r="EG201" s="350">
        <v>0</v>
      </c>
      <c r="EH201" s="350">
        <v>0</v>
      </c>
      <c r="EI201" s="350">
        <v>0</v>
      </c>
      <c r="EJ201" s="350">
        <v>0</v>
      </c>
      <c r="EK201" s="350">
        <v>0</v>
      </c>
      <c r="EL201" s="350">
        <v>0</v>
      </c>
      <c r="EM201" s="350">
        <v>0</v>
      </c>
      <c r="EN201" s="350">
        <v>0</v>
      </c>
      <c r="EO201" s="350">
        <v>0</v>
      </c>
      <c r="EP201" s="350">
        <v>0</v>
      </c>
      <c r="EQ201" s="350">
        <v>0</v>
      </c>
      <c r="ER201" s="350">
        <v>0</v>
      </c>
      <c r="ES201" s="350">
        <v>0</v>
      </c>
      <c r="ET201" s="350">
        <v>0</v>
      </c>
      <c r="EU201" s="350">
        <v>0</v>
      </c>
      <c r="EV201" s="350">
        <v>0</v>
      </c>
      <c r="EW201" s="350">
        <v>0</v>
      </c>
      <c r="EX201" s="350">
        <v>0</v>
      </c>
      <c r="EY201" s="350">
        <v>0</v>
      </c>
      <c r="EZ201" s="350">
        <v>0</v>
      </c>
      <c r="FA201" s="350">
        <v>0</v>
      </c>
      <c r="FB201" s="350">
        <v>0</v>
      </c>
      <c r="FC201" s="350">
        <v>0</v>
      </c>
      <c r="FD201" s="350">
        <v>0</v>
      </c>
      <c r="FE201" s="350">
        <v>0</v>
      </c>
      <c r="FF201" s="350">
        <v>0</v>
      </c>
      <c r="FG201" s="350">
        <v>0</v>
      </c>
      <c r="FH201" s="350">
        <v>0</v>
      </c>
      <c r="FI201" s="350">
        <v>0</v>
      </c>
      <c r="FJ201" s="350">
        <v>0</v>
      </c>
      <c r="FK201" s="350">
        <v>0</v>
      </c>
      <c r="FL201" s="350">
        <v>0</v>
      </c>
      <c r="FM201" s="350">
        <v>0</v>
      </c>
      <c r="FN201" s="350">
        <v>0</v>
      </c>
      <c r="FO201" s="350">
        <v>0</v>
      </c>
      <c r="FP201" s="350">
        <v>0</v>
      </c>
      <c r="FQ201" s="350">
        <v>0</v>
      </c>
      <c r="FR201" s="350">
        <v>0</v>
      </c>
      <c r="FS201" s="350">
        <v>0</v>
      </c>
      <c r="FT201" s="350">
        <v>0</v>
      </c>
      <c r="FU201" s="350">
        <v>0</v>
      </c>
      <c r="FV201" s="350">
        <v>0</v>
      </c>
      <c r="FW201" s="350">
        <v>0</v>
      </c>
      <c r="FX201" s="350">
        <v>0</v>
      </c>
      <c r="FY201" s="350">
        <v>0</v>
      </c>
      <c r="FZ201" s="350">
        <v>0</v>
      </c>
      <c r="GA201" s="350">
        <v>0</v>
      </c>
      <c r="GB201" s="350">
        <v>0</v>
      </c>
      <c r="GC201" s="350">
        <v>0</v>
      </c>
      <c r="GD201" s="350">
        <v>0</v>
      </c>
      <c r="GE201" s="350">
        <v>0</v>
      </c>
      <c r="GF201" s="350">
        <v>0</v>
      </c>
      <c r="GG201" s="350">
        <v>0</v>
      </c>
      <c r="GH201" s="350">
        <v>0</v>
      </c>
      <c r="GI201" s="350">
        <v>0</v>
      </c>
      <c r="GJ201" s="350">
        <v>0</v>
      </c>
      <c r="GK201" s="350">
        <v>0</v>
      </c>
      <c r="GL201" s="350">
        <v>0</v>
      </c>
      <c r="GM201" s="350">
        <v>0</v>
      </c>
      <c r="GN201" s="350">
        <v>0</v>
      </c>
      <c r="GO201" s="350">
        <v>0</v>
      </c>
      <c r="GP201" s="350">
        <v>0</v>
      </c>
      <c r="GQ201" s="350">
        <v>0</v>
      </c>
      <c r="GR201" s="350">
        <v>0</v>
      </c>
      <c r="GS201" s="350">
        <v>0</v>
      </c>
      <c r="GT201" s="350">
        <v>0</v>
      </c>
      <c r="GU201" s="350">
        <v>0</v>
      </c>
      <c r="GV201" s="350">
        <v>0</v>
      </c>
      <c r="GW201" s="350">
        <v>0</v>
      </c>
      <c r="GX201" s="350">
        <v>0</v>
      </c>
      <c r="GY201" s="350">
        <v>0</v>
      </c>
    </row>
    <row r="202" spans="2:207" ht="30" x14ac:dyDescent="0.25">
      <c r="D202" s="295" t="s">
        <v>268</v>
      </c>
      <c r="E202" s="294" t="s">
        <v>277</v>
      </c>
      <c r="DC202" s="312"/>
      <c r="DD202" s="316">
        <f>Employment!$C$6</f>
        <v>23</v>
      </c>
      <c r="DE202" s="316">
        <f>Employment!$C$6</f>
        <v>23</v>
      </c>
      <c r="DF202" s="316">
        <f>Employment!$C$6</f>
        <v>23</v>
      </c>
      <c r="DG202" s="316">
        <f>Employment!$C$6</f>
        <v>23</v>
      </c>
      <c r="DH202" s="316">
        <f>Employment!$C$6</f>
        <v>23</v>
      </c>
      <c r="DI202" s="316">
        <f>Employment!$C$6</f>
        <v>23</v>
      </c>
      <c r="DJ202" s="316">
        <f>Employment!$C$6</f>
        <v>23</v>
      </c>
      <c r="DK202" s="316">
        <f>Employment!$C$6</f>
        <v>23</v>
      </c>
      <c r="DL202" s="316">
        <f>Employment!$C$6</f>
        <v>23</v>
      </c>
      <c r="DM202" s="316">
        <f>Employment!$C$6</f>
        <v>23</v>
      </c>
      <c r="DN202" s="316">
        <f>Employment!$C$6</f>
        <v>23</v>
      </c>
      <c r="DO202" s="316">
        <f>Employment!$C$6</f>
        <v>23</v>
      </c>
      <c r="DP202" s="316">
        <f>Employment!$C$6</f>
        <v>23</v>
      </c>
      <c r="DQ202" s="316">
        <f>Employment!$C$6</f>
        <v>23</v>
      </c>
      <c r="DR202" s="316">
        <f>Employment!$C$6</f>
        <v>23</v>
      </c>
      <c r="DS202" s="316">
        <f>Employment!$C$6</f>
        <v>23</v>
      </c>
      <c r="DT202" s="316">
        <f>Employment!$C$6</f>
        <v>23</v>
      </c>
      <c r="DU202" s="316">
        <f>Employment!$C$6</f>
        <v>23</v>
      </c>
      <c r="DV202" s="316">
        <f>Employment!$C$6</f>
        <v>23</v>
      </c>
      <c r="DW202" s="316">
        <f>Employment!$C$6</f>
        <v>23</v>
      </c>
      <c r="DX202" s="316">
        <f>Employment!$C$6</f>
        <v>23</v>
      </c>
      <c r="DY202" s="316">
        <f>Employment!$C$6</f>
        <v>23</v>
      </c>
      <c r="DZ202" s="316">
        <f>Employment!$C$6</f>
        <v>23</v>
      </c>
      <c r="EA202" s="316">
        <f>Employment!$C$6</f>
        <v>23</v>
      </c>
      <c r="EB202" s="316">
        <f>Employment!$C$6</f>
        <v>23</v>
      </c>
      <c r="EC202" s="316">
        <f>Employment!$C$6</f>
        <v>23</v>
      </c>
      <c r="ED202" s="316">
        <f>Employment!$C$6</f>
        <v>23</v>
      </c>
      <c r="EE202" s="316">
        <f>Employment!$C$6</f>
        <v>23</v>
      </c>
      <c r="EF202" s="316">
        <f>Employment!$C$6</f>
        <v>23</v>
      </c>
      <c r="EG202" s="316">
        <f>Employment!$C$6</f>
        <v>23</v>
      </c>
      <c r="EH202" s="316">
        <f>Employment!$C$6</f>
        <v>23</v>
      </c>
      <c r="EI202" s="316">
        <f>Employment!$C$6</f>
        <v>23</v>
      </c>
      <c r="EJ202" s="316">
        <f>Employment!$C$6</f>
        <v>23</v>
      </c>
      <c r="EK202" s="316">
        <f>Employment!$C$6</f>
        <v>23</v>
      </c>
      <c r="EL202" s="316">
        <f>Employment!$C$6</f>
        <v>23</v>
      </c>
      <c r="EM202" s="316">
        <f>Employment!$C$6</f>
        <v>23</v>
      </c>
      <c r="EN202" s="316">
        <f>Employment!$C$6</f>
        <v>23</v>
      </c>
      <c r="EO202" s="316">
        <f>Employment!$E$6</f>
        <v>19</v>
      </c>
      <c r="EP202" s="316">
        <f>Employment!$E$6</f>
        <v>19</v>
      </c>
      <c r="EQ202" s="316">
        <f>Employment!$E$6</f>
        <v>19</v>
      </c>
      <c r="ER202" s="316">
        <f>Employment!$E$6</f>
        <v>19</v>
      </c>
      <c r="ES202" s="316">
        <f>Employment!$E$6</f>
        <v>19</v>
      </c>
      <c r="ET202" s="316">
        <f>Employment!$E$6</f>
        <v>19</v>
      </c>
      <c r="EU202" s="316">
        <f>Employment!$E$6</f>
        <v>19</v>
      </c>
      <c r="EV202" s="316">
        <f>Employment!$E$6</f>
        <v>19</v>
      </c>
      <c r="EW202" s="316">
        <f>Employment!$E$6</f>
        <v>19</v>
      </c>
      <c r="EX202" s="316">
        <f>Employment!$E$6</f>
        <v>19</v>
      </c>
      <c r="EY202" s="316">
        <f>Employment!$E$6</f>
        <v>19</v>
      </c>
      <c r="EZ202" s="316">
        <f>Employment!$E$6</f>
        <v>19</v>
      </c>
      <c r="FA202" s="316">
        <f>Employment!$E$6</f>
        <v>19</v>
      </c>
      <c r="FB202" s="316">
        <f>Employment!$E$6</f>
        <v>19</v>
      </c>
      <c r="FC202" s="316">
        <f>Employment!$E$6</f>
        <v>19</v>
      </c>
      <c r="FD202" s="316">
        <f>Employment!$E$6</f>
        <v>19</v>
      </c>
      <c r="FE202" s="316">
        <f>Employment!$E$6</f>
        <v>19</v>
      </c>
      <c r="FF202" s="316">
        <f>Employment!$E$6</f>
        <v>19</v>
      </c>
      <c r="FG202" s="316">
        <f>Employment!$E$6</f>
        <v>19</v>
      </c>
      <c r="FH202" s="316">
        <f>Employment!$E$6</f>
        <v>19</v>
      </c>
      <c r="FI202" s="316">
        <f>Employment!$E$6</f>
        <v>19</v>
      </c>
      <c r="FJ202" s="316">
        <f>Employment!$E$6</f>
        <v>19</v>
      </c>
      <c r="FK202" s="316">
        <f>Employment!$E$6</f>
        <v>19</v>
      </c>
      <c r="FL202" s="316">
        <f>Employment!$E$6</f>
        <v>19</v>
      </c>
      <c r="FM202" s="316">
        <f>Employment!$E$6</f>
        <v>19</v>
      </c>
      <c r="FN202" s="316">
        <f>Employment!$G$6</f>
        <v>19</v>
      </c>
      <c r="FO202" s="316">
        <f>Employment!$G$6</f>
        <v>19</v>
      </c>
      <c r="FP202" s="316">
        <f>Employment!$G$6</f>
        <v>19</v>
      </c>
      <c r="FQ202" s="316">
        <f>Employment!$G$6</f>
        <v>19</v>
      </c>
      <c r="FR202" s="316">
        <f>Employment!$G$6</f>
        <v>19</v>
      </c>
      <c r="FS202" s="316">
        <f>Employment!$G$6</f>
        <v>19</v>
      </c>
      <c r="FT202" s="316">
        <f>Employment!$G$6</f>
        <v>19</v>
      </c>
      <c r="FU202" s="316">
        <f>Employment!$G$6</f>
        <v>19</v>
      </c>
      <c r="FV202" s="316">
        <f>Employment!$G$6</f>
        <v>19</v>
      </c>
      <c r="FW202" s="316">
        <f>Employment!$G$6</f>
        <v>19</v>
      </c>
      <c r="FX202" s="316">
        <f>Employment!$G$6</f>
        <v>19</v>
      </c>
      <c r="FY202" s="316">
        <f>Employment!$G$6</f>
        <v>19</v>
      </c>
      <c r="FZ202" s="316">
        <f>Employment!$G$6</f>
        <v>19</v>
      </c>
      <c r="GA202" s="316">
        <f>Employment!$G$6</f>
        <v>19</v>
      </c>
      <c r="GB202" s="316">
        <f>Employment!$G$6</f>
        <v>19</v>
      </c>
      <c r="GC202" s="316">
        <f>Employment!$G$6</f>
        <v>19</v>
      </c>
      <c r="GD202" s="316">
        <f>Employment!$G$6</f>
        <v>19</v>
      </c>
      <c r="GE202" s="316">
        <f>Employment!$G$6</f>
        <v>19</v>
      </c>
      <c r="GF202" s="316">
        <f>Employment!$G$6</f>
        <v>19</v>
      </c>
      <c r="GG202" s="316">
        <f>Employment!$G$6</f>
        <v>19</v>
      </c>
      <c r="GH202" s="316">
        <f>Employment!$G$6</f>
        <v>19</v>
      </c>
      <c r="GI202" s="316">
        <f>Employment!$G$6</f>
        <v>19</v>
      </c>
      <c r="GJ202" s="316">
        <f>Employment!$G$6</f>
        <v>19</v>
      </c>
      <c r="GK202" s="316">
        <f>Employment!$G$6</f>
        <v>19</v>
      </c>
      <c r="GL202" s="316">
        <f>Employment!$I$6</f>
        <v>19</v>
      </c>
      <c r="GM202" s="316">
        <f>Employment!$I$6</f>
        <v>19</v>
      </c>
      <c r="GN202" s="316">
        <f>Employment!$I$6</f>
        <v>19</v>
      </c>
      <c r="GO202" s="316">
        <f>Employment!$I$6</f>
        <v>19</v>
      </c>
      <c r="GP202" s="316">
        <f>Employment!$I$6</f>
        <v>19</v>
      </c>
      <c r="GQ202" s="316">
        <f>Employment!$I$6</f>
        <v>19</v>
      </c>
      <c r="GR202" s="316">
        <f>Employment!$I$6</f>
        <v>19</v>
      </c>
      <c r="GS202" s="316">
        <f>Employment!$I$6</f>
        <v>19</v>
      </c>
      <c r="GT202" s="316">
        <f>Employment!$I$6</f>
        <v>19</v>
      </c>
      <c r="GU202" s="316">
        <f>Employment!$I$6</f>
        <v>19</v>
      </c>
      <c r="GV202" s="316">
        <f>Employment!$I$6</f>
        <v>19</v>
      </c>
      <c r="GW202" s="316">
        <f>Employment!$I$6</f>
        <v>19</v>
      </c>
      <c r="GX202" s="316">
        <f>Employment!$I$6</f>
        <v>19</v>
      </c>
      <c r="GY202" s="316">
        <f>Employment!$I$6</f>
        <v>19</v>
      </c>
    </row>
    <row r="203" spans="2:207" ht="30.75" customHeight="1" x14ac:dyDescent="0.25">
      <c r="D203" s="295" t="s">
        <v>269</v>
      </c>
      <c r="E203" s="294" t="s">
        <v>306</v>
      </c>
      <c r="DC203" s="312"/>
      <c r="DD203" s="350">
        <v>0</v>
      </c>
      <c r="DE203" s="350">
        <v>0</v>
      </c>
      <c r="DF203" s="350">
        <v>0</v>
      </c>
      <c r="DG203" s="350">
        <v>0</v>
      </c>
      <c r="DH203" s="350">
        <v>0</v>
      </c>
      <c r="DI203" s="350">
        <v>0</v>
      </c>
      <c r="DJ203" s="350">
        <v>0</v>
      </c>
      <c r="DK203" s="350">
        <v>0</v>
      </c>
      <c r="DL203" s="350">
        <v>0</v>
      </c>
      <c r="DM203" s="350">
        <v>0</v>
      </c>
      <c r="DN203" s="350">
        <v>0</v>
      </c>
      <c r="DO203" s="350">
        <v>0</v>
      </c>
      <c r="DP203" s="350">
        <v>0</v>
      </c>
      <c r="DQ203" s="350">
        <v>0</v>
      </c>
      <c r="DR203" s="350">
        <v>0</v>
      </c>
      <c r="DS203" s="350">
        <v>0</v>
      </c>
      <c r="DT203" s="350">
        <v>0</v>
      </c>
      <c r="DU203" s="350">
        <v>0</v>
      </c>
      <c r="DV203" s="350">
        <v>0</v>
      </c>
      <c r="DW203" s="350">
        <v>0</v>
      </c>
      <c r="DX203" s="350">
        <v>0</v>
      </c>
      <c r="DY203" s="350">
        <v>0</v>
      </c>
      <c r="DZ203" s="350">
        <v>0</v>
      </c>
      <c r="EA203" s="350">
        <v>0</v>
      </c>
      <c r="EB203" s="350">
        <v>0</v>
      </c>
      <c r="EC203" s="350">
        <v>0</v>
      </c>
      <c r="ED203" s="350">
        <v>0</v>
      </c>
      <c r="EE203" s="350">
        <v>0</v>
      </c>
      <c r="EF203" s="350">
        <v>0</v>
      </c>
      <c r="EG203" s="350">
        <v>0</v>
      </c>
      <c r="EH203" s="350">
        <v>0</v>
      </c>
      <c r="EI203" s="350">
        <v>0</v>
      </c>
      <c r="EJ203" s="350">
        <v>0</v>
      </c>
      <c r="EK203" s="350">
        <v>0</v>
      </c>
      <c r="EL203" s="350">
        <v>0</v>
      </c>
      <c r="EM203" s="350">
        <v>0</v>
      </c>
      <c r="EN203" s="350">
        <v>0</v>
      </c>
      <c r="EO203" s="350">
        <v>0</v>
      </c>
      <c r="EP203" s="350">
        <v>0</v>
      </c>
      <c r="EQ203" s="350">
        <v>0</v>
      </c>
      <c r="ER203" s="350">
        <v>0</v>
      </c>
      <c r="ES203" s="350">
        <v>0</v>
      </c>
      <c r="ET203" s="350">
        <v>0</v>
      </c>
      <c r="EU203" s="350">
        <v>0</v>
      </c>
      <c r="EV203" s="350">
        <v>0</v>
      </c>
      <c r="EW203" s="350">
        <v>0</v>
      </c>
      <c r="EX203" s="350">
        <v>0</v>
      </c>
      <c r="EY203" s="350">
        <v>0</v>
      </c>
      <c r="EZ203" s="350">
        <v>0</v>
      </c>
      <c r="FA203" s="350">
        <v>0</v>
      </c>
      <c r="FB203" s="350">
        <v>0</v>
      </c>
      <c r="FC203" s="350">
        <v>0</v>
      </c>
      <c r="FD203" s="350">
        <v>0</v>
      </c>
      <c r="FE203" s="350">
        <v>0</v>
      </c>
      <c r="FF203" s="350">
        <v>0</v>
      </c>
      <c r="FG203" s="350">
        <v>0</v>
      </c>
      <c r="FH203" s="350">
        <v>0</v>
      </c>
      <c r="FI203" s="350">
        <v>0</v>
      </c>
      <c r="FJ203" s="350">
        <v>0</v>
      </c>
      <c r="FK203" s="350">
        <v>0</v>
      </c>
      <c r="FL203" s="350">
        <v>0</v>
      </c>
      <c r="FM203" s="350">
        <v>0</v>
      </c>
      <c r="FN203" s="350">
        <v>0</v>
      </c>
      <c r="FO203" s="350">
        <v>0</v>
      </c>
      <c r="FP203" s="350">
        <v>0</v>
      </c>
      <c r="FQ203" s="350">
        <v>0</v>
      </c>
      <c r="FR203" s="350">
        <v>0</v>
      </c>
      <c r="FS203" s="350">
        <v>0</v>
      </c>
      <c r="FT203" s="350">
        <v>0</v>
      </c>
      <c r="FU203" s="350">
        <v>0</v>
      </c>
      <c r="FV203" s="350">
        <v>0</v>
      </c>
      <c r="FW203" s="350">
        <v>0</v>
      </c>
      <c r="FX203" s="350">
        <v>0</v>
      </c>
      <c r="FY203" s="350">
        <v>0</v>
      </c>
      <c r="FZ203" s="350">
        <v>0</v>
      </c>
      <c r="GA203" s="350">
        <v>0</v>
      </c>
      <c r="GB203" s="350">
        <v>0</v>
      </c>
      <c r="GC203" s="350">
        <v>0</v>
      </c>
      <c r="GD203" s="350">
        <v>0</v>
      </c>
      <c r="GE203" s="350">
        <v>0</v>
      </c>
      <c r="GF203" s="350">
        <v>0</v>
      </c>
      <c r="GG203" s="350">
        <v>0</v>
      </c>
      <c r="GH203" s="350">
        <v>0</v>
      </c>
      <c r="GI203" s="350">
        <v>0</v>
      </c>
      <c r="GJ203" s="350">
        <v>0</v>
      </c>
      <c r="GK203" s="350">
        <v>0</v>
      </c>
      <c r="GL203" s="350">
        <v>0</v>
      </c>
      <c r="GM203" s="350">
        <v>0</v>
      </c>
      <c r="GN203" s="350">
        <v>0</v>
      </c>
      <c r="GO203" s="350">
        <v>0</v>
      </c>
      <c r="GP203" s="350">
        <v>0</v>
      </c>
      <c r="GQ203" s="350">
        <v>0</v>
      </c>
      <c r="GR203" s="350">
        <v>0</v>
      </c>
      <c r="GS203" s="350">
        <v>0</v>
      </c>
      <c r="GT203" s="350">
        <v>0</v>
      </c>
      <c r="GU203" s="350">
        <v>0</v>
      </c>
      <c r="GV203" s="350">
        <v>0</v>
      </c>
      <c r="GW203" s="350">
        <v>0</v>
      </c>
      <c r="GX203" s="350">
        <v>0</v>
      </c>
      <c r="GY203" s="350">
        <v>0</v>
      </c>
    </row>
    <row r="204" spans="2:207" s="299" customFormat="1" ht="30.75" customHeight="1" x14ac:dyDescent="0.25">
      <c r="B204" s="283"/>
      <c r="C204" s="283"/>
      <c r="D204" s="494"/>
      <c r="E204" s="312"/>
      <c r="F204" s="283"/>
      <c r="G204" s="283"/>
      <c r="H204" s="283"/>
      <c r="I204" s="283"/>
      <c r="J204" s="283"/>
      <c r="K204" s="283"/>
      <c r="L204" s="283"/>
      <c r="M204" s="495"/>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496"/>
      <c r="AQ204" s="496"/>
      <c r="AR204" s="496"/>
      <c r="AS204" s="496"/>
      <c r="AT204" s="496"/>
      <c r="AU204" s="496"/>
      <c r="AV204" s="496"/>
      <c r="AW204" s="496"/>
      <c r="AX204" s="496"/>
      <c r="AY204" s="496"/>
      <c r="AZ204" s="496"/>
      <c r="BA204" s="496"/>
      <c r="BB204" s="496"/>
      <c r="BC204" s="496"/>
      <c r="BD204" s="496"/>
      <c r="BE204" s="496"/>
      <c r="BF204" s="496"/>
      <c r="BG204" s="496"/>
      <c r="BH204" s="496"/>
      <c r="BI204" s="496"/>
      <c r="BJ204" s="496"/>
      <c r="BK204" s="496"/>
      <c r="BL204" s="496"/>
      <c r="BM204" s="496"/>
      <c r="BN204" s="496"/>
      <c r="BO204" s="496"/>
      <c r="BP204" s="496"/>
      <c r="BQ204" s="496"/>
      <c r="BR204" s="496"/>
      <c r="BS204" s="496"/>
      <c r="BT204" s="496"/>
      <c r="BU204" s="496"/>
      <c r="BV204" s="496"/>
      <c r="BW204" s="496"/>
      <c r="BX204" s="496"/>
      <c r="BY204" s="496"/>
      <c r="BZ204" s="496"/>
      <c r="CA204" s="496"/>
      <c r="CB204" s="496"/>
      <c r="CC204" s="496"/>
      <c r="CD204" s="496"/>
      <c r="CE204" s="496"/>
      <c r="CF204" s="496"/>
      <c r="CG204" s="496"/>
      <c r="CH204" s="496"/>
      <c r="CI204" s="496"/>
      <c r="CJ204" s="496"/>
      <c r="CK204" s="496"/>
      <c r="CL204" s="496"/>
      <c r="CM204" s="496"/>
      <c r="CN204" s="496"/>
      <c r="CO204" s="496"/>
      <c r="CP204" s="496"/>
      <c r="CQ204" s="496"/>
      <c r="CR204" s="496"/>
      <c r="CS204" s="496"/>
      <c r="CT204" s="496"/>
      <c r="CU204" s="496"/>
      <c r="CV204" s="496"/>
      <c r="CW204" s="496"/>
      <c r="CX204" s="496"/>
      <c r="CY204" s="496"/>
      <c r="CZ204" s="496"/>
      <c r="DA204" s="259"/>
      <c r="DB204" s="259"/>
      <c r="DC204" s="312"/>
      <c r="DD204" s="497"/>
      <c r="DE204" s="497"/>
      <c r="DF204" s="497"/>
      <c r="DG204" s="497"/>
      <c r="DH204" s="497"/>
      <c r="DI204" s="497"/>
      <c r="DJ204" s="497"/>
      <c r="DK204" s="497"/>
      <c r="DL204" s="497"/>
      <c r="DM204" s="497"/>
      <c r="DN204" s="497"/>
      <c r="DO204" s="497"/>
      <c r="DP204" s="497"/>
      <c r="DQ204" s="497"/>
      <c r="DR204" s="497"/>
      <c r="DS204" s="497"/>
      <c r="DT204" s="497"/>
      <c r="DU204" s="497"/>
      <c r="DV204" s="497"/>
      <c r="DW204" s="497"/>
      <c r="DX204" s="497"/>
      <c r="DY204" s="497"/>
      <c r="DZ204" s="497"/>
      <c r="EA204" s="497"/>
      <c r="EB204" s="497"/>
      <c r="EC204" s="497"/>
      <c r="ED204" s="497"/>
      <c r="EE204" s="497"/>
      <c r="EF204" s="497"/>
      <c r="EG204" s="497"/>
      <c r="EH204" s="497"/>
      <c r="EI204" s="497"/>
      <c r="EJ204" s="497"/>
      <c r="EK204" s="497"/>
      <c r="EL204" s="497"/>
      <c r="EM204" s="497"/>
      <c r="EN204" s="497"/>
      <c r="EO204" s="497"/>
      <c r="EP204" s="497"/>
      <c r="EQ204" s="497"/>
      <c r="ER204" s="497"/>
      <c r="ES204" s="497"/>
      <c r="ET204" s="497"/>
      <c r="EU204" s="497"/>
      <c r="EV204" s="497"/>
      <c r="EW204" s="497"/>
      <c r="EX204" s="497"/>
      <c r="EY204" s="497"/>
      <c r="EZ204" s="497"/>
      <c r="FA204" s="497"/>
      <c r="FB204" s="497"/>
      <c r="FC204" s="497"/>
      <c r="FD204" s="497"/>
      <c r="FE204" s="497"/>
      <c r="FF204" s="497"/>
      <c r="FG204" s="497"/>
      <c r="FH204" s="497"/>
      <c r="FI204" s="497"/>
      <c r="FJ204" s="497"/>
      <c r="FK204" s="497"/>
      <c r="FL204" s="497"/>
      <c r="FM204" s="497"/>
      <c r="FN204" s="497"/>
      <c r="FO204" s="497"/>
      <c r="FP204" s="497"/>
      <c r="FQ204" s="497"/>
      <c r="FR204" s="497"/>
      <c r="FS204" s="497"/>
      <c r="FT204" s="497"/>
      <c r="FU204" s="497"/>
      <c r="FV204" s="497"/>
      <c r="FW204" s="497"/>
      <c r="FX204" s="497"/>
      <c r="FY204" s="497"/>
      <c r="FZ204" s="497"/>
      <c r="GA204" s="497"/>
      <c r="GB204" s="497"/>
      <c r="GC204" s="497"/>
      <c r="GD204" s="497"/>
      <c r="GE204" s="497"/>
      <c r="GF204" s="497"/>
      <c r="GG204" s="497"/>
      <c r="GH204" s="497"/>
      <c r="GI204" s="497"/>
      <c r="GJ204" s="497"/>
      <c r="GK204" s="497"/>
      <c r="GL204" s="497"/>
      <c r="GM204" s="497"/>
      <c r="GN204" s="497"/>
      <c r="GO204" s="497"/>
      <c r="GP204" s="497"/>
      <c r="GQ204" s="497"/>
      <c r="GR204" s="497"/>
      <c r="GS204" s="497"/>
      <c r="GT204" s="497"/>
      <c r="GU204" s="497"/>
      <c r="GV204" s="497"/>
      <c r="GW204" s="497"/>
      <c r="GX204" s="497"/>
      <c r="GY204" s="497"/>
    </row>
    <row r="205" spans="2:207" s="299" customFormat="1" ht="30.75" customHeight="1" x14ac:dyDescent="0.25">
      <c r="B205" s="283"/>
      <c r="C205" s="283"/>
      <c r="D205" s="378" t="s">
        <v>374</v>
      </c>
      <c r="E205" s="197"/>
      <c r="F205" s="283"/>
      <c r="G205" s="283"/>
      <c r="H205" s="283"/>
      <c r="I205" s="283"/>
      <c r="J205" s="283"/>
      <c r="K205" s="283"/>
      <c r="L205" s="283"/>
      <c r="M205" s="495"/>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283"/>
      <c r="AO205" s="283"/>
      <c r="AP205" s="496"/>
      <c r="AQ205" s="496"/>
      <c r="AR205" s="496"/>
      <c r="AS205" s="496"/>
      <c r="AT205" s="496"/>
      <c r="AU205" s="496"/>
      <c r="AV205" s="496"/>
      <c r="AW205" s="496"/>
      <c r="AX205" s="496"/>
      <c r="AY205" s="496"/>
      <c r="AZ205" s="496"/>
      <c r="BA205" s="496"/>
      <c r="BB205" s="496"/>
      <c r="BC205" s="496"/>
      <c r="BD205" s="496"/>
      <c r="BE205" s="496"/>
      <c r="BF205" s="496"/>
      <c r="BG205" s="496"/>
      <c r="BH205" s="496"/>
      <c r="BI205" s="496"/>
      <c r="BJ205" s="496"/>
      <c r="BK205" s="496"/>
      <c r="BL205" s="496"/>
      <c r="BM205" s="496"/>
      <c r="BN205" s="496"/>
      <c r="BO205" s="496"/>
      <c r="BP205" s="496"/>
      <c r="BQ205" s="496"/>
      <c r="BR205" s="496"/>
      <c r="BS205" s="496"/>
      <c r="BT205" s="496"/>
      <c r="BU205" s="496"/>
      <c r="BV205" s="496"/>
      <c r="BW205" s="496"/>
      <c r="BX205" s="496"/>
      <c r="BY205" s="496"/>
      <c r="BZ205" s="496"/>
      <c r="CA205" s="496"/>
      <c r="CB205" s="496"/>
      <c r="CC205" s="496"/>
      <c r="CD205" s="496"/>
      <c r="CE205" s="496"/>
      <c r="CF205" s="496"/>
      <c r="CG205" s="496"/>
      <c r="CH205" s="496"/>
      <c r="CI205" s="496"/>
      <c r="CJ205" s="496"/>
      <c r="CK205" s="496"/>
      <c r="CL205" s="496"/>
      <c r="CM205" s="496"/>
      <c r="CN205" s="496"/>
      <c r="CO205" s="496"/>
      <c r="CP205" s="496"/>
      <c r="CQ205" s="496"/>
      <c r="CR205" s="496"/>
      <c r="CS205" s="496"/>
      <c r="CT205" s="496"/>
      <c r="CU205" s="496"/>
      <c r="CV205" s="496"/>
      <c r="CW205" s="496"/>
      <c r="CX205" s="496"/>
      <c r="CY205" s="496"/>
      <c r="CZ205" s="496"/>
      <c r="DA205" s="259"/>
      <c r="DB205" s="259"/>
      <c r="DC205" s="312"/>
      <c r="DD205" s="497"/>
      <c r="DE205" s="497"/>
      <c r="DF205" s="497"/>
      <c r="DG205" s="497"/>
      <c r="DH205" s="497"/>
      <c r="DI205" s="497"/>
      <c r="DJ205" s="497"/>
      <c r="DK205" s="497"/>
      <c r="DL205" s="497"/>
      <c r="DM205" s="497"/>
      <c r="DN205" s="497"/>
      <c r="DO205" s="497"/>
      <c r="DP205" s="497"/>
      <c r="DQ205" s="497"/>
      <c r="DR205" s="497"/>
      <c r="DS205" s="497"/>
      <c r="DT205" s="497"/>
      <c r="DU205" s="497"/>
      <c r="DV205" s="497"/>
      <c r="DW205" s="497"/>
      <c r="DX205" s="497"/>
      <c r="DY205" s="497"/>
      <c r="DZ205" s="497"/>
      <c r="EA205" s="497"/>
      <c r="EB205" s="497"/>
      <c r="EC205" s="497"/>
      <c r="ED205" s="497"/>
      <c r="EE205" s="497"/>
      <c r="EF205" s="497"/>
      <c r="EG205" s="497"/>
      <c r="EH205" s="497"/>
      <c r="EI205" s="497"/>
      <c r="EJ205" s="497"/>
      <c r="EK205" s="497"/>
      <c r="EL205" s="497"/>
      <c r="EM205" s="497"/>
      <c r="EN205" s="497"/>
      <c r="EO205" s="497"/>
      <c r="EP205" s="497"/>
      <c r="EQ205" s="497"/>
      <c r="ER205" s="497"/>
      <c r="ES205" s="497"/>
      <c r="ET205" s="497"/>
      <c r="EU205" s="497"/>
      <c r="EV205" s="497"/>
      <c r="EW205" s="497"/>
      <c r="EX205" s="497"/>
      <c r="EY205" s="497"/>
      <c r="EZ205" s="497"/>
      <c r="FA205" s="497"/>
      <c r="FB205" s="497"/>
      <c r="FC205" s="497"/>
      <c r="FD205" s="497"/>
      <c r="FE205" s="497"/>
      <c r="FF205" s="497"/>
      <c r="FG205" s="497"/>
      <c r="FH205" s="497"/>
      <c r="FI205" s="497"/>
      <c r="FJ205" s="497"/>
      <c r="FK205" s="497"/>
      <c r="FL205" s="497"/>
      <c r="FM205" s="497"/>
      <c r="FN205" s="497"/>
      <c r="FO205" s="497"/>
      <c r="FP205" s="497"/>
      <c r="FQ205" s="497"/>
      <c r="FR205" s="497"/>
      <c r="FS205" s="497"/>
      <c r="FT205" s="497"/>
      <c r="FU205" s="497"/>
      <c r="FV205" s="497"/>
      <c r="FW205" s="497"/>
      <c r="FX205" s="497"/>
      <c r="FY205" s="497"/>
      <c r="FZ205" s="497"/>
      <c r="GA205" s="497"/>
      <c r="GB205" s="497"/>
      <c r="GC205" s="497"/>
      <c r="GD205" s="497"/>
      <c r="GE205" s="497"/>
      <c r="GF205" s="497"/>
      <c r="GG205" s="497"/>
      <c r="GH205" s="497"/>
      <c r="GI205" s="497"/>
      <c r="GJ205" s="497"/>
      <c r="GK205" s="497"/>
      <c r="GL205" s="497"/>
      <c r="GM205" s="497"/>
      <c r="GN205" s="497"/>
      <c r="GO205" s="497"/>
      <c r="GP205" s="497"/>
      <c r="GQ205" s="497"/>
      <c r="GR205" s="497"/>
      <c r="GS205" s="497"/>
      <c r="GT205" s="497"/>
      <c r="GU205" s="497"/>
      <c r="GV205" s="497"/>
      <c r="GW205" s="497"/>
      <c r="GX205" s="497"/>
      <c r="GY205" s="497"/>
    </row>
    <row r="206" spans="2:207" s="299" customFormat="1" ht="30.75" customHeight="1" x14ac:dyDescent="0.25">
      <c r="B206" s="283"/>
      <c r="C206" s="283"/>
      <c r="D206" s="303" t="s">
        <v>259</v>
      </c>
      <c r="E206" s="294" t="s">
        <v>302</v>
      </c>
      <c r="F206" s="283"/>
      <c r="G206" s="283"/>
      <c r="H206" s="283"/>
      <c r="I206" s="283"/>
      <c r="J206" s="283"/>
      <c r="K206" s="283"/>
      <c r="L206" s="283"/>
      <c r="M206" s="495"/>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283"/>
      <c r="AO206" s="283"/>
      <c r="AP206" s="496"/>
      <c r="AQ206" s="496"/>
      <c r="AR206" s="496"/>
      <c r="AS206" s="496"/>
      <c r="AT206" s="496"/>
      <c r="AU206" s="496"/>
      <c r="AV206" s="496"/>
      <c r="AW206" s="496"/>
      <c r="AX206" s="496"/>
      <c r="AY206" s="496"/>
      <c r="AZ206" s="496"/>
      <c r="BA206" s="496"/>
      <c r="BB206" s="496"/>
      <c r="BC206" s="496"/>
      <c r="BD206" s="496"/>
      <c r="BE206" s="496"/>
      <c r="BF206" s="496"/>
      <c r="BG206" s="496"/>
      <c r="BH206" s="496"/>
      <c r="BI206" s="496"/>
      <c r="BJ206" s="496"/>
      <c r="BK206" s="496"/>
      <c r="BL206" s="496"/>
      <c r="BM206" s="496"/>
      <c r="BN206" s="496"/>
      <c r="BO206" s="496"/>
      <c r="BP206" s="496"/>
      <c r="BQ206" s="496"/>
      <c r="BR206" s="496"/>
      <c r="BS206" s="496"/>
      <c r="BT206" s="496"/>
      <c r="BU206" s="496"/>
      <c r="BV206" s="496"/>
      <c r="BW206" s="496"/>
      <c r="BX206" s="496"/>
      <c r="BY206" s="496"/>
      <c r="BZ206" s="496"/>
      <c r="CA206" s="496"/>
      <c r="CB206" s="496"/>
      <c r="CC206" s="496"/>
      <c r="CD206" s="496"/>
      <c r="CE206" s="496"/>
      <c r="CF206" s="496"/>
      <c r="CG206" s="496"/>
      <c r="CH206" s="496"/>
      <c r="CI206" s="496"/>
      <c r="CJ206" s="496"/>
      <c r="CK206" s="496"/>
      <c r="CL206" s="496"/>
      <c r="CM206" s="496"/>
      <c r="CN206" s="496"/>
      <c r="CO206" s="496"/>
      <c r="CP206" s="496"/>
      <c r="CQ206" s="496"/>
      <c r="CR206" s="496"/>
      <c r="CS206" s="496"/>
      <c r="CT206" s="496"/>
      <c r="CU206" s="496"/>
      <c r="CV206" s="496"/>
      <c r="CW206" s="496"/>
      <c r="CX206" s="496"/>
      <c r="CY206" s="496"/>
      <c r="CZ206" s="496"/>
      <c r="DA206" s="259"/>
      <c r="DB206" s="259"/>
      <c r="DC206" s="312"/>
      <c r="DD206" s="497">
        <f>DD182*(1-$D$5)</f>
        <v>5.1592011152636976</v>
      </c>
      <c r="DE206" s="497">
        <f t="shared" ref="DE206:FP207" si="612">DE182*(1-$D$5)</f>
        <v>12.606076347534266</v>
      </c>
      <c r="DF206" s="497">
        <f t="shared" si="612"/>
        <v>11.994311959213672</v>
      </c>
      <c r="DG206" s="497">
        <f t="shared" si="612"/>
        <v>13.155392869519375</v>
      </c>
      <c r="DH206" s="497">
        <f t="shared" si="612"/>
        <v>12.676868263965899</v>
      </c>
      <c r="DI206" s="497">
        <f t="shared" si="612"/>
        <v>13.311847981670075</v>
      </c>
      <c r="DJ206" s="497">
        <f t="shared" si="612"/>
        <v>13.033608515303419</v>
      </c>
      <c r="DK206" s="497">
        <f t="shared" si="612"/>
        <v>14.561986063862147</v>
      </c>
      <c r="DL206" s="497">
        <f t="shared" si="612"/>
        <v>16.217136810516507</v>
      </c>
      <c r="DM206" s="497">
        <f t="shared" si="612"/>
        <v>16.364819563960982</v>
      </c>
      <c r="DN206" s="497">
        <f t="shared" si="612"/>
        <v>17.279641183465341</v>
      </c>
      <c r="DO206" s="497">
        <f t="shared" si="612"/>
        <v>16.78064982505871</v>
      </c>
      <c r="DP206" s="497">
        <f t="shared" si="612"/>
        <v>17.78245333982025</v>
      </c>
      <c r="DQ206" s="497">
        <f t="shared" si="612"/>
        <v>18.734855477399833</v>
      </c>
      <c r="DR206" s="497">
        <f t="shared" si="612"/>
        <v>17.198112906259642</v>
      </c>
      <c r="DS206" s="497">
        <f t="shared" si="612"/>
        <v>19.312445176098606</v>
      </c>
      <c r="DT206" s="497">
        <f t="shared" si="612"/>
        <v>19.374943176435611</v>
      </c>
      <c r="DU206" s="497">
        <f t="shared" si="612"/>
        <v>20.460573379923719</v>
      </c>
      <c r="DV206" s="497">
        <f t="shared" si="612"/>
        <v>19.601673001869461</v>
      </c>
      <c r="DW206" s="497">
        <f t="shared" si="612"/>
        <v>20.43892300003807</v>
      </c>
      <c r="DX206" s="497">
        <f t="shared" si="612"/>
        <v>20.766198478440067</v>
      </c>
      <c r="DY206" s="497">
        <f t="shared" si="612"/>
        <v>20.297647343193486</v>
      </c>
      <c r="DZ206" s="497">
        <f t="shared" si="612"/>
        <v>20.861339285281538</v>
      </c>
      <c r="EA206" s="497">
        <f t="shared" si="612"/>
        <v>20.076925673014212</v>
      </c>
      <c r="EB206" s="497">
        <f t="shared" si="612"/>
        <v>20.886356201552271</v>
      </c>
      <c r="EC206" s="497">
        <f t="shared" si="612"/>
        <v>21.372893398637036</v>
      </c>
      <c r="ED206" s="497">
        <f t="shared" si="612"/>
        <v>20.334792116023003</v>
      </c>
      <c r="EE206" s="497">
        <f t="shared" si="612"/>
        <v>22.85795226741585</v>
      </c>
      <c r="EF206" s="497">
        <f t="shared" si="612"/>
        <v>22.530395416127678</v>
      </c>
      <c r="EG206" s="497">
        <f t="shared" si="612"/>
        <v>23.228477677154505</v>
      </c>
      <c r="EH206" s="497">
        <f t="shared" si="612"/>
        <v>22.396667121751733</v>
      </c>
      <c r="EI206" s="497">
        <f t="shared" si="612"/>
        <v>22.91824817275095</v>
      </c>
      <c r="EJ206" s="497">
        <f t="shared" si="612"/>
        <v>22.45197659372851</v>
      </c>
      <c r="EK206" s="497">
        <f t="shared" si="612"/>
        <v>21.60395224581767</v>
      </c>
      <c r="EL206" s="497">
        <f t="shared" si="612"/>
        <v>22.210569622460657</v>
      </c>
      <c r="EM206" s="497">
        <f t="shared" si="612"/>
        <v>21.417808379703814</v>
      </c>
      <c r="EN206" s="497">
        <f t="shared" si="612"/>
        <v>7.8348844952325445</v>
      </c>
      <c r="EO206" s="497">
        <f t="shared" si="612"/>
        <v>5.1850700850031384</v>
      </c>
      <c r="EP206" s="497">
        <f t="shared" si="612"/>
        <v>31.592894434457293</v>
      </c>
      <c r="EQ206" s="497">
        <f t="shared" si="612"/>
        <v>30.79796517525023</v>
      </c>
      <c r="ER206" s="497">
        <f t="shared" si="612"/>
        <v>36.406071926183976</v>
      </c>
      <c r="ES206" s="497">
        <f t="shared" si="612"/>
        <v>39.011990544102595</v>
      </c>
      <c r="ET206" s="497">
        <f t="shared" si="612"/>
        <v>40.60992772789821</v>
      </c>
      <c r="EU206" s="497">
        <f t="shared" si="612"/>
        <v>40.11172103654404</v>
      </c>
      <c r="EV206" s="497">
        <f t="shared" si="612"/>
        <v>41.31145293474377</v>
      </c>
      <c r="EW206" s="497">
        <f t="shared" si="612"/>
        <v>41.575153417841491</v>
      </c>
      <c r="EX206" s="497">
        <f t="shared" si="612"/>
        <v>40.499325184134243</v>
      </c>
      <c r="EY206" s="497">
        <f t="shared" si="612"/>
        <v>41.848566767859069</v>
      </c>
      <c r="EZ206" s="497">
        <f t="shared" si="612"/>
        <v>40.617846334438262</v>
      </c>
      <c r="FA206" s="497">
        <f t="shared" si="612"/>
        <v>42.106459164777846</v>
      </c>
      <c r="FB206" s="497">
        <f t="shared" si="612"/>
        <v>42.351826817775205</v>
      </c>
      <c r="FC206" s="497">
        <f t="shared" si="612"/>
        <v>39.988424606709422</v>
      </c>
      <c r="FD206" s="497">
        <f t="shared" si="612"/>
        <v>43.195160801147665</v>
      </c>
      <c r="FE206" s="497">
        <f t="shared" si="612"/>
        <v>41.651283614912927</v>
      </c>
      <c r="FF206" s="497">
        <f t="shared" si="612"/>
        <v>43.347324091484388</v>
      </c>
      <c r="FG206" s="497">
        <f t="shared" si="612"/>
        <v>42.102101984358896</v>
      </c>
      <c r="FH206" s="497">
        <f t="shared" si="612"/>
        <v>43.843974794408268</v>
      </c>
      <c r="FI206" s="497">
        <f t="shared" si="612"/>
        <v>44.054588584471468</v>
      </c>
      <c r="FJ206" s="497">
        <f t="shared" si="612"/>
        <v>42.717442264377574</v>
      </c>
      <c r="FK206" s="497">
        <f t="shared" si="612"/>
        <v>44.430601072072534</v>
      </c>
      <c r="FL206" s="497">
        <f t="shared" si="612"/>
        <v>43.164590321418821</v>
      </c>
      <c r="FM206" s="497">
        <f t="shared" si="612"/>
        <v>25.88979871433299</v>
      </c>
      <c r="FN206" s="497">
        <f t="shared" si="612"/>
        <v>44.171020045304189</v>
      </c>
      <c r="FO206" s="497">
        <f t="shared" si="612"/>
        <v>39.448739389642824</v>
      </c>
      <c r="FP206" s="497">
        <f t="shared" si="612"/>
        <v>43.258733333849634</v>
      </c>
      <c r="FQ206" s="497">
        <f t="shared" ref="FQ206:GY210" si="613">FQ182*(1-$D$5)</f>
        <v>40.860386461531228</v>
      </c>
      <c r="FR206" s="497">
        <f t="shared" si="613"/>
        <v>42.591437822357449</v>
      </c>
      <c r="FS206" s="497">
        <f t="shared" si="613"/>
        <v>41.073719706025969</v>
      </c>
      <c r="FT206" s="497">
        <f t="shared" si="613"/>
        <v>42.496921120618019</v>
      </c>
      <c r="FU206" s="497">
        <f t="shared" si="613"/>
        <v>42.549337500080298</v>
      </c>
      <c r="FV206" s="497">
        <f t="shared" si="613"/>
        <v>41.502814243810604</v>
      </c>
      <c r="FW206" s="497">
        <f t="shared" si="613"/>
        <v>43.241565993691573</v>
      </c>
      <c r="FX206" s="497">
        <f t="shared" si="613"/>
        <v>42.242675525237054</v>
      </c>
      <c r="FY206" s="497">
        <f t="shared" si="613"/>
        <v>43.559774334119105</v>
      </c>
      <c r="FZ206" s="497">
        <f t="shared" si="613"/>
        <v>43.276863982707965</v>
      </c>
      <c r="GA206" s="497">
        <f t="shared" si="613"/>
        <v>38.907880066926275</v>
      </c>
      <c r="GB206" s="497">
        <f t="shared" si="613"/>
        <v>42.748590629874322</v>
      </c>
      <c r="GC206" s="497">
        <f t="shared" si="613"/>
        <v>40.564667632345788</v>
      </c>
      <c r="GD206" s="497">
        <f t="shared" si="613"/>
        <v>42.038826564458077</v>
      </c>
      <c r="GE206" s="497">
        <f t="shared" si="613"/>
        <v>40.588279434602192</v>
      </c>
      <c r="GF206" s="497">
        <f t="shared" si="613"/>
        <v>41.7782344692151</v>
      </c>
      <c r="GG206" s="497">
        <f t="shared" si="613"/>
        <v>41.298332626976332</v>
      </c>
      <c r="GH206" s="497">
        <f t="shared" si="613"/>
        <v>40.034053467810466</v>
      </c>
      <c r="GI206" s="497">
        <f t="shared" si="613"/>
        <v>41.658664168938735</v>
      </c>
      <c r="GJ206" s="497">
        <f t="shared" si="613"/>
        <v>40.716114133491537</v>
      </c>
      <c r="GK206" s="497">
        <f t="shared" si="613"/>
        <v>42.384892321300235</v>
      </c>
      <c r="GL206" s="497">
        <f t="shared" si="613"/>
        <v>42.663622691820784</v>
      </c>
      <c r="GM206" s="497">
        <f t="shared" si="613"/>
        <v>38.915420496591921</v>
      </c>
      <c r="GN206" s="497">
        <f t="shared" si="613"/>
        <v>43.54043497894282</v>
      </c>
      <c r="GO206" s="497">
        <f t="shared" si="613"/>
        <v>42.714095224212059</v>
      </c>
      <c r="GP206" s="497">
        <f t="shared" si="613"/>
        <v>44.212762250405405</v>
      </c>
      <c r="GQ206" s="497">
        <f t="shared" si="613"/>
        <v>43.059738048910909</v>
      </c>
      <c r="GR206" s="497">
        <f t="shared" si="613"/>
        <v>44.30811180039673</v>
      </c>
      <c r="GS206" s="497">
        <f t="shared" si="613"/>
        <v>44.072384590380423</v>
      </c>
      <c r="GT206" s="497">
        <f t="shared" si="613"/>
        <v>42.809328106215354</v>
      </c>
      <c r="GU206" s="497">
        <f t="shared" si="613"/>
        <v>44.489161424689001</v>
      </c>
      <c r="GV206" s="497">
        <f t="shared" si="613"/>
        <v>43.431344460468956</v>
      </c>
      <c r="GW206" s="497">
        <f t="shared" si="613"/>
        <v>44.941651319937918</v>
      </c>
      <c r="GX206" s="497">
        <f t="shared" si="613"/>
        <v>44.855392353508996</v>
      </c>
      <c r="GY206" s="497">
        <f t="shared" si="613"/>
        <v>41.790084659756722</v>
      </c>
    </row>
    <row r="207" spans="2:207" s="299" customFormat="1" ht="30.75" customHeight="1" x14ac:dyDescent="0.25">
      <c r="B207" s="283"/>
      <c r="C207" s="283"/>
      <c r="D207" s="304"/>
      <c r="E207" s="294" t="s">
        <v>303</v>
      </c>
      <c r="F207" s="283"/>
      <c r="G207" s="283"/>
      <c r="H207" s="283"/>
      <c r="I207" s="283"/>
      <c r="J207" s="283"/>
      <c r="K207" s="283"/>
      <c r="L207" s="283"/>
      <c r="M207" s="495"/>
      <c r="N207" s="283"/>
      <c r="O207" s="283"/>
      <c r="P207" s="283"/>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3"/>
      <c r="AL207" s="283"/>
      <c r="AM207" s="283"/>
      <c r="AN207" s="283"/>
      <c r="AO207" s="283"/>
      <c r="AP207" s="496"/>
      <c r="AQ207" s="496"/>
      <c r="AR207" s="496"/>
      <c r="AS207" s="496"/>
      <c r="AT207" s="496"/>
      <c r="AU207" s="496"/>
      <c r="AV207" s="496"/>
      <c r="AW207" s="496"/>
      <c r="AX207" s="496"/>
      <c r="AY207" s="496"/>
      <c r="AZ207" s="496"/>
      <c r="BA207" s="496"/>
      <c r="BB207" s="496"/>
      <c r="BC207" s="496"/>
      <c r="BD207" s="496"/>
      <c r="BE207" s="496"/>
      <c r="BF207" s="496"/>
      <c r="BG207" s="496"/>
      <c r="BH207" s="496"/>
      <c r="BI207" s="496"/>
      <c r="BJ207" s="496"/>
      <c r="BK207" s="496"/>
      <c r="BL207" s="496"/>
      <c r="BM207" s="496"/>
      <c r="BN207" s="496"/>
      <c r="BO207" s="496"/>
      <c r="BP207" s="496"/>
      <c r="BQ207" s="496"/>
      <c r="BR207" s="496"/>
      <c r="BS207" s="496"/>
      <c r="BT207" s="496"/>
      <c r="BU207" s="496"/>
      <c r="BV207" s="496"/>
      <c r="BW207" s="496"/>
      <c r="BX207" s="496"/>
      <c r="BY207" s="496"/>
      <c r="BZ207" s="496"/>
      <c r="CA207" s="496"/>
      <c r="CB207" s="496"/>
      <c r="CC207" s="496"/>
      <c r="CD207" s="496"/>
      <c r="CE207" s="496"/>
      <c r="CF207" s="496"/>
      <c r="CG207" s="496"/>
      <c r="CH207" s="496"/>
      <c r="CI207" s="496"/>
      <c r="CJ207" s="496"/>
      <c r="CK207" s="496"/>
      <c r="CL207" s="496"/>
      <c r="CM207" s="496"/>
      <c r="CN207" s="496"/>
      <c r="CO207" s="496"/>
      <c r="CP207" s="496"/>
      <c r="CQ207" s="496"/>
      <c r="CR207" s="496"/>
      <c r="CS207" s="496"/>
      <c r="CT207" s="496"/>
      <c r="CU207" s="496"/>
      <c r="CV207" s="496"/>
      <c r="CW207" s="496"/>
      <c r="CX207" s="496"/>
      <c r="CY207" s="496"/>
      <c r="CZ207" s="496"/>
      <c r="DA207" s="259"/>
      <c r="DB207" s="259"/>
      <c r="DC207" s="312"/>
      <c r="DD207" s="497">
        <f t="shared" ref="DD207:DS215" si="614">DD183*(1-$D$5)</f>
        <v>2.6508431144811002</v>
      </c>
      <c r="DE207" s="497">
        <f t="shared" si="614"/>
        <v>6.4771134018442442</v>
      </c>
      <c r="DF207" s="497">
        <f t="shared" si="614"/>
        <v>6.1627834541966218</v>
      </c>
      <c r="DG207" s="497">
        <f t="shared" si="614"/>
        <v>6.7593570840428017</v>
      </c>
      <c r="DH207" s="497">
        <f t="shared" si="614"/>
        <v>6.5134869139522564</v>
      </c>
      <c r="DI207" s="497">
        <f t="shared" si="614"/>
        <v>6.8397451029442227</v>
      </c>
      <c r="DJ207" s="497">
        <f t="shared" si="614"/>
        <v>6.696783206883838</v>
      </c>
      <c r="DK207" s="497">
        <f t="shared" si="614"/>
        <v>7.4820770945242954</v>
      </c>
      <c r="DL207" s="497">
        <f t="shared" si="614"/>
        <v>8.332508171385447</v>
      </c>
      <c r="DM207" s="497">
        <f t="shared" si="614"/>
        <v>8.4083888748799627</v>
      </c>
      <c r="DN207" s="497">
        <f t="shared" si="614"/>
        <v>8.878432305415549</v>
      </c>
      <c r="DO207" s="497">
        <f t="shared" si="614"/>
        <v>8.622046136885622</v>
      </c>
      <c r="DP207" s="497">
        <f t="shared" si="614"/>
        <v>9.1367816336879901</v>
      </c>
      <c r="DQ207" s="497">
        <f t="shared" si="614"/>
        <v>9.6261342664338976</v>
      </c>
      <c r="DR207" s="497">
        <f t="shared" si="614"/>
        <v>8.8365423562862482</v>
      </c>
      <c r="DS207" s="497">
        <f t="shared" si="614"/>
        <v>9.9229049566209966</v>
      </c>
      <c r="DT207" s="497">
        <f t="shared" si="612"/>
        <v>9.9550169813629772</v>
      </c>
      <c r="DU207" s="497">
        <f t="shared" si="612"/>
        <v>10.512823371440497</v>
      </c>
      <c r="DV207" s="497">
        <f t="shared" si="612"/>
        <v>10.071512768825235</v>
      </c>
      <c r="DW207" s="497">
        <f t="shared" si="612"/>
        <v>10.501699214974494</v>
      </c>
      <c r="DX207" s="497">
        <f t="shared" si="612"/>
        <v>10.669856247251012</v>
      </c>
      <c r="DY207" s="497">
        <f t="shared" si="612"/>
        <v>10.429110534319598</v>
      </c>
      <c r="DZ207" s="497">
        <f t="shared" si="612"/>
        <v>10.718740434373652</v>
      </c>
      <c r="EA207" s="497">
        <f t="shared" si="612"/>
        <v>10.315701790109093</v>
      </c>
      <c r="EB207" s="497">
        <f t="shared" si="612"/>
        <v>10.731594346977607</v>
      </c>
      <c r="EC207" s="497">
        <f t="shared" si="612"/>
        <v>10.981581457388046</v>
      </c>
      <c r="ED207" s="497">
        <f t="shared" si="612"/>
        <v>10.448195846772871</v>
      </c>
      <c r="EE207" s="497">
        <f t="shared" si="612"/>
        <v>11.744617824637746</v>
      </c>
      <c r="EF207" s="497">
        <f t="shared" si="612"/>
        <v>11.576316220486387</v>
      </c>
      <c r="EG207" s="497">
        <f t="shared" si="612"/>
        <v>11.934997053747482</v>
      </c>
      <c r="EH207" s="497">
        <f t="shared" si="612"/>
        <v>11.507605441348703</v>
      </c>
      <c r="EI207" s="497">
        <f t="shared" si="612"/>
        <v>11.77559839351227</v>
      </c>
      <c r="EJ207" s="497">
        <f t="shared" si="612"/>
        <v>11.536023936708665</v>
      </c>
      <c r="EK207" s="497">
        <f t="shared" si="612"/>
        <v>11.100301534470642</v>
      </c>
      <c r="EL207" s="497">
        <f t="shared" si="612"/>
        <v>11.411986902044545</v>
      </c>
      <c r="EM207" s="497">
        <f t="shared" si="612"/>
        <v>11.004659171483288</v>
      </c>
      <c r="EN207" s="497">
        <f t="shared" si="612"/>
        <v>4.0256328747285854</v>
      </c>
      <c r="EO207" s="497">
        <f t="shared" si="612"/>
        <v>2.6641348196851551</v>
      </c>
      <c r="EP207" s="497">
        <f t="shared" si="612"/>
        <v>16.232708283136752</v>
      </c>
      <c r="EQ207" s="497">
        <f t="shared" si="612"/>
        <v>15.824266606568983</v>
      </c>
      <c r="ER207" s="497">
        <f t="shared" si="612"/>
        <v>18.705761402731401</v>
      </c>
      <c r="ES207" s="497">
        <f t="shared" si="612"/>
        <v>20.044705411866929</v>
      </c>
      <c r="ET207" s="497">
        <f t="shared" si="612"/>
        <v>20.865739654650355</v>
      </c>
      <c r="EU207" s="497">
        <f t="shared" si="612"/>
        <v>20.609756654984505</v>
      </c>
      <c r="EV207" s="497">
        <f t="shared" si="612"/>
        <v>21.22618950389149</v>
      </c>
      <c r="EW207" s="497">
        <f t="shared" si="612"/>
        <v>21.361681141896614</v>
      </c>
      <c r="EX207" s="497">
        <f t="shared" si="612"/>
        <v>20.808911090492739</v>
      </c>
      <c r="EY207" s="497">
        <f t="shared" si="612"/>
        <v>21.502163336738175</v>
      </c>
      <c r="EZ207" s="497">
        <f t="shared" si="612"/>
        <v>20.8698083046514</v>
      </c>
      <c r="FA207" s="497">
        <f t="shared" si="612"/>
        <v>21.634670728750212</v>
      </c>
      <c r="FB207" s="497">
        <f t="shared" si="612"/>
        <v>21.760742796679512</v>
      </c>
      <c r="FC207" s="497">
        <f t="shared" si="612"/>
        <v>20.546405860013511</v>
      </c>
      <c r="FD207" s="497">
        <f t="shared" si="612"/>
        <v>22.194055248178419</v>
      </c>
      <c r="FE207" s="497">
        <f t="shared" si="612"/>
        <v>21.400797509760981</v>
      </c>
      <c r="FF207" s="497">
        <f t="shared" si="612"/>
        <v>22.272238091113639</v>
      </c>
      <c r="FG207" s="497">
        <f t="shared" si="612"/>
        <v>21.632431970955338</v>
      </c>
      <c r="FH207" s="497">
        <f t="shared" si="612"/>
        <v>22.527421610176876</v>
      </c>
      <c r="FI207" s="497">
        <f t="shared" si="612"/>
        <v>22.635636836280785</v>
      </c>
      <c r="FJ207" s="497">
        <f t="shared" si="612"/>
        <v>21.948599243350376</v>
      </c>
      <c r="FK207" s="497">
        <f t="shared" si="612"/>
        <v>22.828835374474476</v>
      </c>
      <c r="FL207" s="497">
        <f t="shared" si="612"/>
        <v>22.178347865604039</v>
      </c>
      <c r="FM207" s="497">
        <f t="shared" si="612"/>
        <v>13.302407315378209</v>
      </c>
      <c r="FN207" s="497">
        <f t="shared" si="612"/>
        <v>22.695460349526716</v>
      </c>
      <c r="FO207" s="497">
        <f t="shared" si="612"/>
        <v>20.269110827374501</v>
      </c>
      <c r="FP207" s="497">
        <f t="shared" si="612"/>
        <v>22.226719377142988</v>
      </c>
      <c r="FQ207" s="497">
        <f t="shared" si="613"/>
        <v>20.99442756478987</v>
      </c>
      <c r="FR207" s="497">
        <f t="shared" si="613"/>
        <v>21.883857047793224</v>
      </c>
      <c r="FS207" s="497">
        <f t="shared" si="613"/>
        <v>21.104040070607041</v>
      </c>
      <c r="FT207" s="497">
        <f t="shared" si="613"/>
        <v>21.835293531385972</v>
      </c>
      <c r="FU207" s="497">
        <f t="shared" si="613"/>
        <v>21.862225530251557</v>
      </c>
      <c r="FV207" s="497">
        <f t="shared" si="613"/>
        <v>21.324512635164105</v>
      </c>
      <c r="FW207" s="497">
        <f t="shared" si="613"/>
        <v>22.217898646096604</v>
      </c>
      <c r="FX207" s="497">
        <f t="shared" si="613"/>
        <v>21.7046598982235</v>
      </c>
      <c r="FY207" s="497">
        <f t="shared" si="613"/>
        <v>22.381396902773822</v>
      </c>
      <c r="FZ207" s="497">
        <f t="shared" si="613"/>
        <v>22.236035064710389</v>
      </c>
      <c r="GA207" s="497">
        <f t="shared" si="613"/>
        <v>19.991212528879355</v>
      </c>
      <c r="GB207" s="497">
        <f t="shared" si="613"/>
        <v>21.964603548737912</v>
      </c>
      <c r="GC207" s="497">
        <f t="shared" si="613"/>
        <v>20.842484617683308</v>
      </c>
      <c r="GD207" s="497">
        <f t="shared" si="613"/>
        <v>21.599920501172981</v>
      </c>
      <c r="GE207" s="497">
        <f t="shared" si="613"/>
        <v>20.854616570292539</v>
      </c>
      <c r="GF207" s="497">
        <f t="shared" si="613"/>
        <v>21.466025980310182</v>
      </c>
      <c r="GG207" s="497">
        <f t="shared" si="613"/>
        <v>21.219448173842871</v>
      </c>
      <c r="GH207" s="497">
        <f t="shared" si="613"/>
        <v>20.569850371977477</v>
      </c>
      <c r="GI207" s="497">
        <f t="shared" si="613"/>
        <v>21.404589703626513</v>
      </c>
      <c r="GJ207" s="497">
        <f t="shared" si="613"/>
        <v>20.920299167999389</v>
      </c>
      <c r="GK207" s="497">
        <f t="shared" si="613"/>
        <v>21.77773214452386</v>
      </c>
      <c r="GL207" s="497">
        <f t="shared" si="613"/>
        <v>21.920946271475643</v>
      </c>
      <c r="GM207" s="497">
        <f t="shared" si="613"/>
        <v>19.995086868261136</v>
      </c>
      <c r="GN207" s="497">
        <f t="shared" si="613"/>
        <v>22.371460171221358</v>
      </c>
      <c r="GO207" s="497">
        <f t="shared" si="613"/>
        <v>21.946879504542292</v>
      </c>
      <c r="GP207" s="497">
        <f t="shared" si="613"/>
        <v>22.716907863299429</v>
      </c>
      <c r="GQ207" s="497">
        <f t="shared" si="613"/>
        <v>22.124473841621345</v>
      </c>
      <c r="GR207" s="497">
        <f t="shared" si="613"/>
        <v>22.765899304496706</v>
      </c>
      <c r="GS207" s="497">
        <f t="shared" si="613"/>
        <v>22.644780581344229</v>
      </c>
      <c r="GT207" s="497">
        <f t="shared" si="613"/>
        <v>21.995811000696563</v>
      </c>
      <c r="GU207" s="497">
        <f t="shared" si="613"/>
        <v>22.858924201028586</v>
      </c>
      <c r="GV207" s="497">
        <f t="shared" si="613"/>
        <v>22.315408499016513</v>
      </c>
      <c r="GW207" s="497">
        <f t="shared" si="613"/>
        <v>23.091417506948403</v>
      </c>
      <c r="GX207" s="497">
        <f t="shared" si="613"/>
        <v>23.047096887900643</v>
      </c>
      <c r="GY207" s="497">
        <f t="shared" si="613"/>
        <v>21.472114712906709</v>
      </c>
    </row>
    <row r="208" spans="2:207" s="299" customFormat="1" ht="30.75" customHeight="1" x14ac:dyDescent="0.25">
      <c r="B208" s="283"/>
      <c r="C208" s="283"/>
      <c r="D208" s="304"/>
      <c r="E208" s="294" t="s">
        <v>262</v>
      </c>
      <c r="F208" s="283"/>
      <c r="G208" s="283"/>
      <c r="H208" s="283"/>
      <c r="I208" s="283"/>
      <c r="J208" s="283"/>
      <c r="K208" s="283"/>
      <c r="L208" s="283"/>
      <c r="M208" s="495"/>
      <c r="N208" s="283"/>
      <c r="O208" s="283"/>
      <c r="P208" s="283"/>
      <c r="Q208" s="283"/>
      <c r="R208" s="283"/>
      <c r="S208" s="283"/>
      <c r="T208" s="283"/>
      <c r="U208" s="283"/>
      <c r="V208" s="283"/>
      <c r="W208" s="283"/>
      <c r="X208" s="283"/>
      <c r="Y208" s="283"/>
      <c r="Z208" s="283"/>
      <c r="AA208" s="283"/>
      <c r="AB208" s="283"/>
      <c r="AC208" s="283"/>
      <c r="AD208" s="283"/>
      <c r="AE208" s="283"/>
      <c r="AF208" s="283"/>
      <c r="AG208" s="283"/>
      <c r="AH208" s="283"/>
      <c r="AI208" s="283"/>
      <c r="AJ208" s="283"/>
      <c r="AK208" s="283"/>
      <c r="AL208" s="283"/>
      <c r="AM208" s="283"/>
      <c r="AN208" s="283"/>
      <c r="AO208" s="283"/>
      <c r="AP208" s="496"/>
      <c r="AQ208" s="496"/>
      <c r="AR208" s="496"/>
      <c r="AS208" s="496"/>
      <c r="AT208" s="496"/>
      <c r="AU208" s="496"/>
      <c r="AV208" s="496"/>
      <c r="AW208" s="496"/>
      <c r="AX208" s="496"/>
      <c r="AY208" s="496"/>
      <c r="AZ208" s="496"/>
      <c r="BA208" s="496"/>
      <c r="BB208" s="496"/>
      <c r="BC208" s="496"/>
      <c r="BD208" s="496"/>
      <c r="BE208" s="496"/>
      <c r="BF208" s="496"/>
      <c r="BG208" s="496"/>
      <c r="BH208" s="496"/>
      <c r="BI208" s="496"/>
      <c r="BJ208" s="496"/>
      <c r="BK208" s="496"/>
      <c r="BL208" s="496"/>
      <c r="BM208" s="496"/>
      <c r="BN208" s="496"/>
      <c r="BO208" s="496"/>
      <c r="BP208" s="496"/>
      <c r="BQ208" s="496"/>
      <c r="BR208" s="496"/>
      <c r="BS208" s="496"/>
      <c r="BT208" s="496"/>
      <c r="BU208" s="496"/>
      <c r="BV208" s="496"/>
      <c r="BW208" s="496"/>
      <c r="BX208" s="496"/>
      <c r="BY208" s="496"/>
      <c r="BZ208" s="496"/>
      <c r="CA208" s="496"/>
      <c r="CB208" s="496"/>
      <c r="CC208" s="496"/>
      <c r="CD208" s="496"/>
      <c r="CE208" s="496"/>
      <c r="CF208" s="496"/>
      <c r="CG208" s="496"/>
      <c r="CH208" s="496"/>
      <c r="CI208" s="496"/>
      <c r="CJ208" s="496"/>
      <c r="CK208" s="496"/>
      <c r="CL208" s="496"/>
      <c r="CM208" s="496"/>
      <c r="CN208" s="496"/>
      <c r="CO208" s="496"/>
      <c r="CP208" s="496"/>
      <c r="CQ208" s="496"/>
      <c r="CR208" s="496"/>
      <c r="CS208" s="496"/>
      <c r="CT208" s="496"/>
      <c r="CU208" s="496"/>
      <c r="CV208" s="496"/>
      <c r="CW208" s="496"/>
      <c r="CX208" s="496"/>
      <c r="CY208" s="496"/>
      <c r="CZ208" s="496"/>
      <c r="DA208" s="259"/>
      <c r="DB208" s="259"/>
      <c r="DC208" s="312"/>
      <c r="DD208" s="497">
        <f t="shared" si="614"/>
        <v>0</v>
      </c>
      <c r="DE208" s="497">
        <f t="shared" ref="DE208:FP211" si="615">DE184*(1-$D$5)</f>
        <v>0</v>
      </c>
      <c r="DF208" s="497">
        <f t="shared" si="615"/>
        <v>0</v>
      </c>
      <c r="DG208" s="497">
        <f t="shared" si="615"/>
        <v>0</v>
      </c>
      <c r="DH208" s="497">
        <f t="shared" si="615"/>
        <v>0</v>
      </c>
      <c r="DI208" s="497">
        <f t="shared" si="615"/>
        <v>0</v>
      </c>
      <c r="DJ208" s="497">
        <f t="shared" si="615"/>
        <v>0</v>
      </c>
      <c r="DK208" s="497">
        <f t="shared" si="615"/>
        <v>0</v>
      </c>
      <c r="DL208" s="497">
        <f t="shared" si="615"/>
        <v>0</v>
      </c>
      <c r="DM208" s="497">
        <f t="shared" si="615"/>
        <v>0</v>
      </c>
      <c r="DN208" s="497">
        <f t="shared" si="615"/>
        <v>0</v>
      </c>
      <c r="DO208" s="497">
        <f t="shared" si="615"/>
        <v>0</v>
      </c>
      <c r="DP208" s="497">
        <f t="shared" si="615"/>
        <v>0</v>
      </c>
      <c r="DQ208" s="497">
        <f t="shared" si="615"/>
        <v>0</v>
      </c>
      <c r="DR208" s="497">
        <f t="shared" si="615"/>
        <v>0</v>
      </c>
      <c r="DS208" s="497">
        <f t="shared" si="615"/>
        <v>0</v>
      </c>
      <c r="DT208" s="497">
        <f t="shared" si="615"/>
        <v>0</v>
      </c>
      <c r="DU208" s="497">
        <f t="shared" si="615"/>
        <v>0</v>
      </c>
      <c r="DV208" s="497">
        <f t="shared" si="615"/>
        <v>0</v>
      </c>
      <c r="DW208" s="497">
        <f t="shared" si="615"/>
        <v>0</v>
      </c>
      <c r="DX208" s="497">
        <f t="shared" si="615"/>
        <v>0</v>
      </c>
      <c r="DY208" s="497">
        <f t="shared" si="615"/>
        <v>0</v>
      </c>
      <c r="DZ208" s="497">
        <f t="shared" si="615"/>
        <v>0</v>
      </c>
      <c r="EA208" s="497">
        <f t="shared" si="615"/>
        <v>0</v>
      </c>
      <c r="EB208" s="497">
        <f t="shared" si="615"/>
        <v>0</v>
      </c>
      <c r="EC208" s="497">
        <f t="shared" si="615"/>
        <v>0</v>
      </c>
      <c r="ED208" s="497">
        <f t="shared" si="615"/>
        <v>0</v>
      </c>
      <c r="EE208" s="497">
        <f t="shared" si="615"/>
        <v>0</v>
      </c>
      <c r="EF208" s="497">
        <f t="shared" si="615"/>
        <v>0</v>
      </c>
      <c r="EG208" s="497">
        <f t="shared" si="615"/>
        <v>0</v>
      </c>
      <c r="EH208" s="497">
        <f t="shared" si="615"/>
        <v>0</v>
      </c>
      <c r="EI208" s="497">
        <f t="shared" si="615"/>
        <v>0</v>
      </c>
      <c r="EJ208" s="497">
        <f t="shared" si="615"/>
        <v>0</v>
      </c>
      <c r="EK208" s="497">
        <f t="shared" si="615"/>
        <v>0</v>
      </c>
      <c r="EL208" s="497">
        <f t="shared" si="615"/>
        <v>0</v>
      </c>
      <c r="EM208" s="497">
        <f t="shared" si="615"/>
        <v>0</v>
      </c>
      <c r="EN208" s="497">
        <f t="shared" si="615"/>
        <v>0</v>
      </c>
      <c r="EO208" s="497">
        <f t="shared" si="615"/>
        <v>0</v>
      </c>
      <c r="EP208" s="497">
        <f t="shared" si="615"/>
        <v>0</v>
      </c>
      <c r="EQ208" s="497">
        <f t="shared" si="615"/>
        <v>0</v>
      </c>
      <c r="ER208" s="497">
        <f t="shared" si="615"/>
        <v>0</v>
      </c>
      <c r="ES208" s="497">
        <f t="shared" si="615"/>
        <v>0</v>
      </c>
      <c r="ET208" s="497">
        <f t="shared" si="615"/>
        <v>0</v>
      </c>
      <c r="EU208" s="497">
        <f t="shared" si="615"/>
        <v>0</v>
      </c>
      <c r="EV208" s="497">
        <f t="shared" si="615"/>
        <v>0</v>
      </c>
      <c r="EW208" s="497">
        <f t="shared" si="615"/>
        <v>0</v>
      </c>
      <c r="EX208" s="497">
        <f t="shared" si="615"/>
        <v>0</v>
      </c>
      <c r="EY208" s="497">
        <f t="shared" si="615"/>
        <v>0</v>
      </c>
      <c r="EZ208" s="497">
        <f t="shared" si="615"/>
        <v>0</v>
      </c>
      <c r="FA208" s="497">
        <f t="shared" si="615"/>
        <v>0</v>
      </c>
      <c r="FB208" s="497">
        <f t="shared" si="615"/>
        <v>0</v>
      </c>
      <c r="FC208" s="497">
        <f t="shared" si="615"/>
        <v>0</v>
      </c>
      <c r="FD208" s="497">
        <f t="shared" si="615"/>
        <v>0</v>
      </c>
      <c r="FE208" s="497">
        <f t="shared" si="615"/>
        <v>0</v>
      </c>
      <c r="FF208" s="497">
        <f t="shared" si="615"/>
        <v>0</v>
      </c>
      <c r="FG208" s="497">
        <f t="shared" si="615"/>
        <v>0</v>
      </c>
      <c r="FH208" s="497">
        <f t="shared" si="615"/>
        <v>0</v>
      </c>
      <c r="FI208" s="497">
        <f t="shared" si="615"/>
        <v>0</v>
      </c>
      <c r="FJ208" s="497">
        <f t="shared" si="615"/>
        <v>0</v>
      </c>
      <c r="FK208" s="497">
        <f t="shared" si="615"/>
        <v>0</v>
      </c>
      <c r="FL208" s="497">
        <f t="shared" si="615"/>
        <v>0</v>
      </c>
      <c r="FM208" s="497">
        <f t="shared" si="615"/>
        <v>0</v>
      </c>
      <c r="FN208" s="497">
        <f t="shared" si="615"/>
        <v>0</v>
      </c>
      <c r="FO208" s="497">
        <f t="shared" si="615"/>
        <v>0</v>
      </c>
      <c r="FP208" s="497">
        <f t="shared" si="615"/>
        <v>0</v>
      </c>
      <c r="FQ208" s="497">
        <f t="shared" si="613"/>
        <v>0</v>
      </c>
      <c r="FR208" s="497">
        <f t="shared" si="613"/>
        <v>0</v>
      </c>
      <c r="FS208" s="497">
        <f t="shared" si="613"/>
        <v>0</v>
      </c>
      <c r="FT208" s="497">
        <f t="shared" si="613"/>
        <v>0</v>
      </c>
      <c r="FU208" s="497">
        <f t="shared" si="613"/>
        <v>0</v>
      </c>
      <c r="FV208" s="497">
        <f t="shared" si="613"/>
        <v>0</v>
      </c>
      <c r="FW208" s="497">
        <f t="shared" si="613"/>
        <v>0</v>
      </c>
      <c r="FX208" s="497">
        <f t="shared" si="613"/>
        <v>0</v>
      </c>
      <c r="FY208" s="497">
        <f t="shared" si="613"/>
        <v>0</v>
      </c>
      <c r="FZ208" s="497">
        <f t="shared" si="613"/>
        <v>0</v>
      </c>
      <c r="GA208" s="497">
        <f t="shared" si="613"/>
        <v>0</v>
      </c>
      <c r="GB208" s="497">
        <f t="shared" si="613"/>
        <v>0</v>
      </c>
      <c r="GC208" s="497">
        <f t="shared" si="613"/>
        <v>0</v>
      </c>
      <c r="GD208" s="497">
        <f t="shared" si="613"/>
        <v>0</v>
      </c>
      <c r="GE208" s="497">
        <f t="shared" si="613"/>
        <v>0</v>
      </c>
      <c r="GF208" s="497">
        <f t="shared" si="613"/>
        <v>0</v>
      </c>
      <c r="GG208" s="497">
        <f t="shared" si="613"/>
        <v>0</v>
      </c>
      <c r="GH208" s="497">
        <f t="shared" si="613"/>
        <v>0</v>
      </c>
      <c r="GI208" s="497">
        <f t="shared" si="613"/>
        <v>0</v>
      </c>
      <c r="GJ208" s="497">
        <f t="shared" si="613"/>
        <v>0</v>
      </c>
      <c r="GK208" s="497">
        <f t="shared" si="613"/>
        <v>0</v>
      </c>
      <c r="GL208" s="497">
        <f t="shared" si="613"/>
        <v>0</v>
      </c>
      <c r="GM208" s="497">
        <f t="shared" si="613"/>
        <v>0</v>
      </c>
      <c r="GN208" s="497">
        <f t="shared" si="613"/>
        <v>0</v>
      </c>
      <c r="GO208" s="497">
        <f t="shared" si="613"/>
        <v>0</v>
      </c>
      <c r="GP208" s="497">
        <f t="shared" si="613"/>
        <v>0</v>
      </c>
      <c r="GQ208" s="497">
        <f t="shared" si="613"/>
        <v>0</v>
      </c>
      <c r="GR208" s="497">
        <f t="shared" si="613"/>
        <v>0</v>
      </c>
      <c r="GS208" s="497">
        <f t="shared" si="613"/>
        <v>0</v>
      </c>
      <c r="GT208" s="497">
        <f t="shared" si="613"/>
        <v>0</v>
      </c>
      <c r="GU208" s="497">
        <f t="shared" si="613"/>
        <v>0</v>
      </c>
      <c r="GV208" s="497">
        <f t="shared" si="613"/>
        <v>0</v>
      </c>
      <c r="GW208" s="497">
        <f t="shared" si="613"/>
        <v>0</v>
      </c>
      <c r="GX208" s="497">
        <f t="shared" si="613"/>
        <v>0</v>
      </c>
      <c r="GY208" s="497">
        <f t="shared" si="613"/>
        <v>0</v>
      </c>
    </row>
    <row r="209" spans="2:207" s="299" customFormat="1" ht="30.75" customHeight="1" x14ac:dyDescent="0.25">
      <c r="B209" s="283"/>
      <c r="C209" s="283"/>
      <c r="D209" s="305"/>
      <c r="E209" s="294" t="s">
        <v>263</v>
      </c>
      <c r="F209" s="283"/>
      <c r="G209" s="283"/>
      <c r="H209" s="283"/>
      <c r="I209" s="283"/>
      <c r="J209" s="283"/>
      <c r="K209" s="283"/>
      <c r="L209" s="283"/>
      <c r="M209" s="495"/>
      <c r="N209" s="283"/>
      <c r="O209" s="283"/>
      <c r="P209" s="283"/>
      <c r="Q209" s="283"/>
      <c r="R209" s="283"/>
      <c r="S209" s="283"/>
      <c r="T209" s="283"/>
      <c r="U209" s="283"/>
      <c r="V209" s="283"/>
      <c r="W209" s="283"/>
      <c r="X209" s="283"/>
      <c r="Y209" s="283"/>
      <c r="Z209" s="283"/>
      <c r="AA209" s="283"/>
      <c r="AB209" s="283"/>
      <c r="AC209" s="283"/>
      <c r="AD209" s="283"/>
      <c r="AE209" s="283"/>
      <c r="AF209" s="283"/>
      <c r="AG209" s="283"/>
      <c r="AH209" s="283"/>
      <c r="AI209" s="283"/>
      <c r="AJ209" s="283"/>
      <c r="AK209" s="283"/>
      <c r="AL209" s="283"/>
      <c r="AM209" s="283"/>
      <c r="AN209" s="283"/>
      <c r="AO209" s="283"/>
      <c r="AP209" s="496"/>
      <c r="AQ209" s="496"/>
      <c r="AR209" s="496"/>
      <c r="AS209" s="496"/>
      <c r="AT209" s="496"/>
      <c r="AU209" s="496"/>
      <c r="AV209" s="496"/>
      <c r="AW209" s="496"/>
      <c r="AX209" s="496"/>
      <c r="AY209" s="496"/>
      <c r="AZ209" s="496"/>
      <c r="BA209" s="496"/>
      <c r="BB209" s="496"/>
      <c r="BC209" s="496"/>
      <c r="BD209" s="496"/>
      <c r="BE209" s="496"/>
      <c r="BF209" s="496"/>
      <c r="BG209" s="496"/>
      <c r="BH209" s="496"/>
      <c r="BI209" s="496"/>
      <c r="BJ209" s="496"/>
      <c r="BK209" s="496"/>
      <c r="BL209" s="496"/>
      <c r="BM209" s="496"/>
      <c r="BN209" s="496"/>
      <c r="BO209" s="496"/>
      <c r="BP209" s="496"/>
      <c r="BQ209" s="496"/>
      <c r="BR209" s="496"/>
      <c r="BS209" s="496"/>
      <c r="BT209" s="496"/>
      <c r="BU209" s="496"/>
      <c r="BV209" s="496"/>
      <c r="BW209" s="496"/>
      <c r="BX209" s="496"/>
      <c r="BY209" s="496"/>
      <c r="BZ209" s="496"/>
      <c r="CA209" s="496"/>
      <c r="CB209" s="496"/>
      <c r="CC209" s="496"/>
      <c r="CD209" s="496"/>
      <c r="CE209" s="496"/>
      <c r="CF209" s="496"/>
      <c r="CG209" s="496"/>
      <c r="CH209" s="496"/>
      <c r="CI209" s="496"/>
      <c r="CJ209" s="496"/>
      <c r="CK209" s="496"/>
      <c r="CL209" s="496"/>
      <c r="CM209" s="496"/>
      <c r="CN209" s="496"/>
      <c r="CO209" s="496"/>
      <c r="CP209" s="496"/>
      <c r="CQ209" s="496"/>
      <c r="CR209" s="496"/>
      <c r="CS209" s="496"/>
      <c r="CT209" s="496"/>
      <c r="CU209" s="496"/>
      <c r="CV209" s="496"/>
      <c r="CW209" s="496"/>
      <c r="CX209" s="496"/>
      <c r="CY209" s="496"/>
      <c r="CZ209" s="496"/>
      <c r="DA209" s="259"/>
      <c r="DB209" s="259"/>
      <c r="DC209" s="312"/>
      <c r="DD209" s="497">
        <f t="shared" si="614"/>
        <v>0</v>
      </c>
      <c r="DE209" s="497">
        <f t="shared" si="615"/>
        <v>0</v>
      </c>
      <c r="DF209" s="497">
        <f t="shared" si="615"/>
        <v>0</v>
      </c>
      <c r="DG209" s="497">
        <f t="shared" si="615"/>
        <v>0</v>
      </c>
      <c r="DH209" s="497">
        <f t="shared" si="615"/>
        <v>0</v>
      </c>
      <c r="DI209" s="497">
        <f t="shared" si="615"/>
        <v>0</v>
      </c>
      <c r="DJ209" s="497">
        <f t="shared" si="615"/>
        <v>0</v>
      </c>
      <c r="DK209" s="497">
        <f t="shared" si="615"/>
        <v>0</v>
      </c>
      <c r="DL209" s="497">
        <f t="shared" si="615"/>
        <v>0</v>
      </c>
      <c r="DM209" s="497">
        <f t="shared" si="615"/>
        <v>0</v>
      </c>
      <c r="DN209" s="497">
        <f t="shared" si="615"/>
        <v>0</v>
      </c>
      <c r="DO209" s="497">
        <f t="shared" si="615"/>
        <v>0</v>
      </c>
      <c r="DP209" s="497">
        <f t="shared" si="615"/>
        <v>0</v>
      </c>
      <c r="DQ209" s="497">
        <f t="shared" si="615"/>
        <v>0</v>
      </c>
      <c r="DR209" s="497">
        <f t="shared" si="615"/>
        <v>0</v>
      </c>
      <c r="DS209" s="497">
        <f t="shared" si="615"/>
        <v>0</v>
      </c>
      <c r="DT209" s="497">
        <f t="shared" si="615"/>
        <v>0</v>
      </c>
      <c r="DU209" s="497">
        <f t="shared" si="615"/>
        <v>0</v>
      </c>
      <c r="DV209" s="497">
        <f t="shared" si="615"/>
        <v>0</v>
      </c>
      <c r="DW209" s="497">
        <f t="shared" si="615"/>
        <v>0</v>
      </c>
      <c r="DX209" s="497">
        <f t="shared" si="615"/>
        <v>0</v>
      </c>
      <c r="DY209" s="497">
        <f t="shared" si="615"/>
        <v>0</v>
      </c>
      <c r="DZ209" s="497">
        <f t="shared" si="615"/>
        <v>0</v>
      </c>
      <c r="EA209" s="497">
        <f t="shared" si="615"/>
        <v>0</v>
      </c>
      <c r="EB209" s="497">
        <f t="shared" si="615"/>
        <v>0</v>
      </c>
      <c r="EC209" s="497">
        <f t="shared" si="615"/>
        <v>0</v>
      </c>
      <c r="ED209" s="497">
        <f t="shared" si="615"/>
        <v>0</v>
      </c>
      <c r="EE209" s="497">
        <f t="shared" si="615"/>
        <v>0</v>
      </c>
      <c r="EF209" s="497">
        <f t="shared" si="615"/>
        <v>0</v>
      </c>
      <c r="EG209" s="497">
        <f t="shared" si="615"/>
        <v>0</v>
      </c>
      <c r="EH209" s="497">
        <f t="shared" si="615"/>
        <v>0</v>
      </c>
      <c r="EI209" s="497">
        <f t="shared" si="615"/>
        <v>0</v>
      </c>
      <c r="EJ209" s="497">
        <f t="shared" si="615"/>
        <v>0</v>
      </c>
      <c r="EK209" s="497">
        <f t="shared" si="615"/>
        <v>0</v>
      </c>
      <c r="EL209" s="497">
        <f t="shared" si="615"/>
        <v>0</v>
      </c>
      <c r="EM209" s="497">
        <f t="shared" si="615"/>
        <v>0</v>
      </c>
      <c r="EN209" s="497">
        <f t="shared" si="615"/>
        <v>0</v>
      </c>
      <c r="EO209" s="497">
        <f t="shared" si="615"/>
        <v>0</v>
      </c>
      <c r="EP209" s="497">
        <f t="shared" si="615"/>
        <v>0</v>
      </c>
      <c r="EQ209" s="497">
        <f t="shared" si="615"/>
        <v>0</v>
      </c>
      <c r="ER209" s="497">
        <f t="shared" si="615"/>
        <v>0</v>
      </c>
      <c r="ES209" s="497">
        <f t="shared" si="615"/>
        <v>0</v>
      </c>
      <c r="ET209" s="497">
        <f t="shared" si="615"/>
        <v>0</v>
      </c>
      <c r="EU209" s="497">
        <f t="shared" si="615"/>
        <v>0</v>
      </c>
      <c r="EV209" s="497">
        <f t="shared" si="615"/>
        <v>0</v>
      </c>
      <c r="EW209" s="497">
        <f t="shared" si="615"/>
        <v>0</v>
      </c>
      <c r="EX209" s="497">
        <f t="shared" si="615"/>
        <v>0</v>
      </c>
      <c r="EY209" s="497">
        <f t="shared" si="615"/>
        <v>0</v>
      </c>
      <c r="EZ209" s="497">
        <f t="shared" si="615"/>
        <v>0</v>
      </c>
      <c r="FA209" s="497">
        <f t="shared" si="615"/>
        <v>0</v>
      </c>
      <c r="FB209" s="497">
        <f t="shared" si="615"/>
        <v>0</v>
      </c>
      <c r="FC209" s="497">
        <f t="shared" si="615"/>
        <v>0</v>
      </c>
      <c r="FD209" s="497">
        <f t="shared" si="615"/>
        <v>0</v>
      </c>
      <c r="FE209" s="497">
        <f t="shared" si="615"/>
        <v>0</v>
      </c>
      <c r="FF209" s="497">
        <f t="shared" si="615"/>
        <v>0</v>
      </c>
      <c r="FG209" s="497">
        <f t="shared" si="615"/>
        <v>0</v>
      </c>
      <c r="FH209" s="497">
        <f t="shared" si="615"/>
        <v>0</v>
      </c>
      <c r="FI209" s="497">
        <f t="shared" si="615"/>
        <v>0</v>
      </c>
      <c r="FJ209" s="497">
        <f t="shared" si="615"/>
        <v>0</v>
      </c>
      <c r="FK209" s="497">
        <f t="shared" si="615"/>
        <v>0</v>
      </c>
      <c r="FL209" s="497">
        <f t="shared" si="615"/>
        <v>0</v>
      </c>
      <c r="FM209" s="497">
        <f t="shared" si="615"/>
        <v>0</v>
      </c>
      <c r="FN209" s="497">
        <f t="shared" si="615"/>
        <v>0</v>
      </c>
      <c r="FO209" s="497">
        <f t="shared" si="615"/>
        <v>0</v>
      </c>
      <c r="FP209" s="497">
        <f t="shared" si="615"/>
        <v>0</v>
      </c>
      <c r="FQ209" s="497">
        <f t="shared" si="613"/>
        <v>0</v>
      </c>
      <c r="FR209" s="497">
        <f t="shared" si="613"/>
        <v>0</v>
      </c>
      <c r="FS209" s="497">
        <f t="shared" si="613"/>
        <v>0</v>
      </c>
      <c r="FT209" s="497">
        <f t="shared" si="613"/>
        <v>0</v>
      </c>
      <c r="FU209" s="497">
        <f t="shared" si="613"/>
        <v>0</v>
      </c>
      <c r="FV209" s="497">
        <f t="shared" si="613"/>
        <v>0</v>
      </c>
      <c r="FW209" s="497">
        <f t="shared" si="613"/>
        <v>0</v>
      </c>
      <c r="FX209" s="497">
        <f t="shared" si="613"/>
        <v>0</v>
      </c>
      <c r="FY209" s="497">
        <f t="shared" si="613"/>
        <v>0</v>
      </c>
      <c r="FZ209" s="497">
        <f t="shared" si="613"/>
        <v>0</v>
      </c>
      <c r="GA209" s="497">
        <f t="shared" si="613"/>
        <v>0</v>
      </c>
      <c r="GB209" s="497">
        <f t="shared" si="613"/>
        <v>0</v>
      </c>
      <c r="GC209" s="497">
        <f t="shared" si="613"/>
        <v>0</v>
      </c>
      <c r="GD209" s="497">
        <f t="shared" si="613"/>
        <v>0</v>
      </c>
      <c r="GE209" s="497">
        <f t="shared" si="613"/>
        <v>0</v>
      </c>
      <c r="GF209" s="497">
        <f t="shared" si="613"/>
        <v>0</v>
      </c>
      <c r="GG209" s="497">
        <f t="shared" si="613"/>
        <v>0</v>
      </c>
      <c r="GH209" s="497">
        <f t="shared" si="613"/>
        <v>0</v>
      </c>
      <c r="GI209" s="497">
        <f t="shared" si="613"/>
        <v>0</v>
      </c>
      <c r="GJ209" s="497">
        <f t="shared" si="613"/>
        <v>0</v>
      </c>
      <c r="GK209" s="497">
        <f t="shared" si="613"/>
        <v>0</v>
      </c>
      <c r="GL209" s="497">
        <f t="shared" si="613"/>
        <v>0</v>
      </c>
      <c r="GM209" s="497">
        <f t="shared" si="613"/>
        <v>0</v>
      </c>
      <c r="GN209" s="497">
        <f t="shared" si="613"/>
        <v>0</v>
      </c>
      <c r="GO209" s="497">
        <f t="shared" si="613"/>
        <v>0</v>
      </c>
      <c r="GP209" s="497">
        <f t="shared" si="613"/>
        <v>0</v>
      </c>
      <c r="GQ209" s="497">
        <f t="shared" si="613"/>
        <v>0</v>
      </c>
      <c r="GR209" s="497">
        <f t="shared" si="613"/>
        <v>0</v>
      </c>
      <c r="GS209" s="497">
        <f t="shared" si="613"/>
        <v>0</v>
      </c>
      <c r="GT209" s="497">
        <f t="shared" si="613"/>
        <v>0</v>
      </c>
      <c r="GU209" s="497">
        <f t="shared" si="613"/>
        <v>0</v>
      </c>
      <c r="GV209" s="497">
        <f t="shared" si="613"/>
        <v>0</v>
      </c>
      <c r="GW209" s="497">
        <f t="shared" si="613"/>
        <v>0</v>
      </c>
      <c r="GX209" s="497">
        <f t="shared" si="613"/>
        <v>0</v>
      </c>
      <c r="GY209" s="497">
        <f t="shared" si="613"/>
        <v>0</v>
      </c>
    </row>
    <row r="210" spans="2:207" s="299" customFormat="1" ht="30.75" customHeight="1" x14ac:dyDescent="0.25">
      <c r="B210" s="283"/>
      <c r="C210" s="283"/>
      <c r="D210" s="295" t="s">
        <v>264</v>
      </c>
      <c r="E210" s="294" t="s">
        <v>270</v>
      </c>
      <c r="F210" s="283"/>
      <c r="G210" s="283"/>
      <c r="H210" s="283"/>
      <c r="I210" s="283"/>
      <c r="J210" s="283"/>
      <c r="K210" s="283"/>
      <c r="L210" s="283"/>
      <c r="M210" s="495"/>
      <c r="N210" s="283"/>
      <c r="O210" s="283"/>
      <c r="P210" s="283"/>
      <c r="Q210" s="283"/>
      <c r="R210" s="283"/>
      <c r="S210" s="283"/>
      <c r="T210" s="283"/>
      <c r="U210" s="283"/>
      <c r="V210" s="283"/>
      <c r="W210" s="283"/>
      <c r="X210" s="283"/>
      <c r="Y210" s="283"/>
      <c r="Z210" s="283"/>
      <c r="AA210" s="283"/>
      <c r="AB210" s="283"/>
      <c r="AC210" s="283"/>
      <c r="AD210" s="283"/>
      <c r="AE210" s="283"/>
      <c r="AF210" s="283"/>
      <c r="AG210" s="283"/>
      <c r="AH210" s="283"/>
      <c r="AI210" s="283"/>
      <c r="AJ210" s="283"/>
      <c r="AK210" s="283"/>
      <c r="AL210" s="283"/>
      <c r="AM210" s="283"/>
      <c r="AN210" s="283"/>
      <c r="AO210" s="283"/>
      <c r="AP210" s="496"/>
      <c r="AQ210" s="496"/>
      <c r="AR210" s="496"/>
      <c r="AS210" s="496"/>
      <c r="AT210" s="496"/>
      <c r="AU210" s="496"/>
      <c r="AV210" s="496"/>
      <c r="AW210" s="496"/>
      <c r="AX210" s="496"/>
      <c r="AY210" s="496"/>
      <c r="AZ210" s="496"/>
      <c r="BA210" s="496"/>
      <c r="BB210" s="496"/>
      <c r="BC210" s="496"/>
      <c r="BD210" s="496"/>
      <c r="BE210" s="496"/>
      <c r="BF210" s="496"/>
      <c r="BG210" s="496"/>
      <c r="BH210" s="496"/>
      <c r="BI210" s="496"/>
      <c r="BJ210" s="496"/>
      <c r="BK210" s="496"/>
      <c r="BL210" s="496"/>
      <c r="BM210" s="496"/>
      <c r="BN210" s="496"/>
      <c r="BO210" s="496"/>
      <c r="BP210" s="496"/>
      <c r="BQ210" s="496"/>
      <c r="BR210" s="496"/>
      <c r="BS210" s="496"/>
      <c r="BT210" s="496"/>
      <c r="BU210" s="496"/>
      <c r="BV210" s="496"/>
      <c r="BW210" s="496"/>
      <c r="BX210" s="496"/>
      <c r="BY210" s="496"/>
      <c r="BZ210" s="496"/>
      <c r="CA210" s="496"/>
      <c r="CB210" s="496"/>
      <c r="CC210" s="496"/>
      <c r="CD210" s="496"/>
      <c r="CE210" s="496"/>
      <c r="CF210" s="496"/>
      <c r="CG210" s="496"/>
      <c r="CH210" s="496"/>
      <c r="CI210" s="496"/>
      <c r="CJ210" s="496"/>
      <c r="CK210" s="496"/>
      <c r="CL210" s="496"/>
      <c r="CM210" s="496"/>
      <c r="CN210" s="496"/>
      <c r="CO210" s="496"/>
      <c r="CP210" s="496"/>
      <c r="CQ210" s="496"/>
      <c r="CR210" s="496"/>
      <c r="CS210" s="496"/>
      <c r="CT210" s="496"/>
      <c r="CU210" s="496"/>
      <c r="CV210" s="496"/>
      <c r="CW210" s="496"/>
      <c r="CX210" s="496"/>
      <c r="CY210" s="496"/>
      <c r="CZ210" s="496"/>
      <c r="DA210" s="259"/>
      <c r="DB210" s="259"/>
      <c r="DC210" s="312"/>
      <c r="DD210" s="497">
        <f t="shared" si="614"/>
        <v>0</v>
      </c>
      <c r="DE210" s="497">
        <f t="shared" si="615"/>
        <v>0</v>
      </c>
      <c r="DF210" s="497">
        <f t="shared" si="615"/>
        <v>0</v>
      </c>
      <c r="DG210" s="497">
        <f t="shared" si="615"/>
        <v>0</v>
      </c>
      <c r="DH210" s="497">
        <f t="shared" si="615"/>
        <v>0</v>
      </c>
      <c r="DI210" s="497">
        <f t="shared" si="615"/>
        <v>0</v>
      </c>
      <c r="DJ210" s="497">
        <f t="shared" si="615"/>
        <v>0</v>
      </c>
      <c r="DK210" s="497">
        <f t="shared" si="615"/>
        <v>0</v>
      </c>
      <c r="DL210" s="497">
        <f t="shared" si="615"/>
        <v>0</v>
      </c>
      <c r="DM210" s="497">
        <f t="shared" si="615"/>
        <v>0</v>
      </c>
      <c r="DN210" s="497">
        <f t="shared" si="615"/>
        <v>0</v>
      </c>
      <c r="DO210" s="497">
        <f t="shared" si="615"/>
        <v>0</v>
      </c>
      <c r="DP210" s="497">
        <f t="shared" si="615"/>
        <v>0</v>
      </c>
      <c r="DQ210" s="497">
        <f t="shared" si="615"/>
        <v>0</v>
      </c>
      <c r="DR210" s="497">
        <f t="shared" si="615"/>
        <v>0</v>
      </c>
      <c r="DS210" s="497">
        <f t="shared" si="615"/>
        <v>0</v>
      </c>
      <c r="DT210" s="497">
        <f t="shared" si="615"/>
        <v>0</v>
      </c>
      <c r="DU210" s="497">
        <f t="shared" si="615"/>
        <v>0</v>
      </c>
      <c r="DV210" s="497">
        <f t="shared" si="615"/>
        <v>0</v>
      </c>
      <c r="DW210" s="497">
        <f t="shared" si="615"/>
        <v>0</v>
      </c>
      <c r="DX210" s="497">
        <f t="shared" si="615"/>
        <v>0</v>
      </c>
      <c r="DY210" s="497">
        <f t="shared" si="615"/>
        <v>0</v>
      </c>
      <c r="DZ210" s="497">
        <f t="shared" si="615"/>
        <v>0</v>
      </c>
      <c r="EA210" s="497">
        <f t="shared" si="615"/>
        <v>0</v>
      </c>
      <c r="EB210" s="497">
        <f t="shared" si="615"/>
        <v>0</v>
      </c>
      <c r="EC210" s="497">
        <f t="shared" si="615"/>
        <v>0</v>
      </c>
      <c r="ED210" s="497">
        <f t="shared" si="615"/>
        <v>0</v>
      </c>
      <c r="EE210" s="497">
        <f t="shared" si="615"/>
        <v>0</v>
      </c>
      <c r="EF210" s="497">
        <f t="shared" si="615"/>
        <v>0</v>
      </c>
      <c r="EG210" s="497">
        <f t="shared" si="615"/>
        <v>0</v>
      </c>
      <c r="EH210" s="497">
        <f t="shared" si="615"/>
        <v>0</v>
      </c>
      <c r="EI210" s="497">
        <f t="shared" si="615"/>
        <v>0</v>
      </c>
      <c r="EJ210" s="497">
        <f t="shared" si="615"/>
        <v>0</v>
      </c>
      <c r="EK210" s="497">
        <f t="shared" si="615"/>
        <v>0</v>
      </c>
      <c r="EL210" s="497">
        <f t="shared" si="615"/>
        <v>0</v>
      </c>
      <c r="EM210" s="497">
        <f t="shared" si="615"/>
        <v>0</v>
      </c>
      <c r="EN210" s="497">
        <f t="shared" si="615"/>
        <v>0</v>
      </c>
      <c r="EO210" s="497">
        <f t="shared" si="615"/>
        <v>0</v>
      </c>
      <c r="EP210" s="497">
        <f t="shared" si="615"/>
        <v>0</v>
      </c>
      <c r="EQ210" s="497">
        <f t="shared" si="615"/>
        <v>0</v>
      </c>
      <c r="ER210" s="497">
        <f t="shared" si="615"/>
        <v>0</v>
      </c>
      <c r="ES210" s="497">
        <f t="shared" si="615"/>
        <v>0</v>
      </c>
      <c r="ET210" s="497">
        <f t="shared" si="615"/>
        <v>0</v>
      </c>
      <c r="EU210" s="497">
        <f t="shared" si="615"/>
        <v>0</v>
      </c>
      <c r="EV210" s="497">
        <f t="shared" si="615"/>
        <v>0</v>
      </c>
      <c r="EW210" s="497">
        <f t="shared" si="615"/>
        <v>0</v>
      </c>
      <c r="EX210" s="497">
        <f t="shared" si="615"/>
        <v>0</v>
      </c>
      <c r="EY210" s="497">
        <f t="shared" si="615"/>
        <v>0</v>
      </c>
      <c r="EZ210" s="497">
        <f t="shared" si="615"/>
        <v>0</v>
      </c>
      <c r="FA210" s="497">
        <f t="shared" si="615"/>
        <v>0</v>
      </c>
      <c r="FB210" s="497">
        <f t="shared" si="615"/>
        <v>0</v>
      </c>
      <c r="FC210" s="497">
        <f t="shared" si="615"/>
        <v>0</v>
      </c>
      <c r="FD210" s="497">
        <f t="shared" si="615"/>
        <v>0</v>
      </c>
      <c r="FE210" s="497">
        <f t="shared" si="615"/>
        <v>0</v>
      </c>
      <c r="FF210" s="497">
        <f t="shared" si="615"/>
        <v>0</v>
      </c>
      <c r="FG210" s="497">
        <f t="shared" si="615"/>
        <v>0</v>
      </c>
      <c r="FH210" s="497">
        <f t="shared" si="615"/>
        <v>0</v>
      </c>
      <c r="FI210" s="497">
        <f t="shared" si="615"/>
        <v>0</v>
      </c>
      <c r="FJ210" s="497">
        <f t="shared" si="615"/>
        <v>0</v>
      </c>
      <c r="FK210" s="497">
        <f t="shared" si="615"/>
        <v>0</v>
      </c>
      <c r="FL210" s="497">
        <f t="shared" si="615"/>
        <v>0</v>
      </c>
      <c r="FM210" s="497">
        <f t="shared" si="615"/>
        <v>0</v>
      </c>
      <c r="FN210" s="497">
        <f t="shared" si="615"/>
        <v>0</v>
      </c>
      <c r="FO210" s="497">
        <f t="shared" si="615"/>
        <v>0</v>
      </c>
      <c r="FP210" s="497">
        <f t="shared" si="615"/>
        <v>0</v>
      </c>
      <c r="FQ210" s="497">
        <f t="shared" si="613"/>
        <v>0</v>
      </c>
      <c r="FR210" s="497">
        <f t="shared" si="613"/>
        <v>0</v>
      </c>
      <c r="FS210" s="497">
        <f t="shared" si="613"/>
        <v>0</v>
      </c>
      <c r="FT210" s="497">
        <f t="shared" si="613"/>
        <v>0</v>
      </c>
      <c r="FU210" s="497">
        <f t="shared" si="613"/>
        <v>0</v>
      </c>
      <c r="FV210" s="497">
        <f t="shared" si="613"/>
        <v>0</v>
      </c>
      <c r="FW210" s="497">
        <f t="shared" si="613"/>
        <v>0</v>
      </c>
      <c r="FX210" s="497">
        <f t="shared" si="613"/>
        <v>0</v>
      </c>
      <c r="FY210" s="497">
        <f t="shared" si="613"/>
        <v>0</v>
      </c>
      <c r="FZ210" s="497">
        <f t="shared" si="613"/>
        <v>0</v>
      </c>
      <c r="GA210" s="497">
        <f t="shared" si="613"/>
        <v>0</v>
      </c>
      <c r="GB210" s="497">
        <f t="shared" si="613"/>
        <v>0</v>
      </c>
      <c r="GC210" s="497">
        <f t="shared" si="613"/>
        <v>0</v>
      </c>
      <c r="GD210" s="497">
        <f t="shared" si="613"/>
        <v>0</v>
      </c>
      <c r="GE210" s="497">
        <f t="shared" si="613"/>
        <v>0</v>
      </c>
      <c r="GF210" s="497">
        <f t="shared" si="613"/>
        <v>0</v>
      </c>
      <c r="GG210" s="497">
        <f t="shared" si="613"/>
        <v>0</v>
      </c>
      <c r="GH210" s="497">
        <f t="shared" si="613"/>
        <v>0</v>
      </c>
      <c r="GI210" s="497">
        <f t="shared" si="613"/>
        <v>0</v>
      </c>
      <c r="GJ210" s="497">
        <f t="shared" si="613"/>
        <v>0</v>
      </c>
      <c r="GK210" s="497">
        <f t="shared" si="613"/>
        <v>0</v>
      </c>
      <c r="GL210" s="497">
        <f t="shared" si="613"/>
        <v>0</v>
      </c>
      <c r="GM210" s="497">
        <f t="shared" si="613"/>
        <v>0</v>
      </c>
      <c r="GN210" s="497">
        <f t="shared" si="613"/>
        <v>0</v>
      </c>
      <c r="GO210" s="497">
        <f t="shared" si="613"/>
        <v>0</v>
      </c>
      <c r="GP210" s="497">
        <f t="shared" si="613"/>
        <v>0</v>
      </c>
      <c r="GQ210" s="497">
        <f t="shared" si="613"/>
        <v>0</v>
      </c>
      <c r="GR210" s="497">
        <f t="shared" si="613"/>
        <v>0</v>
      </c>
      <c r="GS210" s="497">
        <f t="shared" si="613"/>
        <v>0</v>
      </c>
      <c r="GT210" s="497">
        <f t="shared" si="613"/>
        <v>0</v>
      </c>
      <c r="GU210" s="497">
        <f t="shared" si="613"/>
        <v>0</v>
      </c>
      <c r="GV210" s="497">
        <f t="shared" si="613"/>
        <v>0</v>
      </c>
      <c r="GW210" s="497">
        <f t="shared" si="613"/>
        <v>0</v>
      </c>
      <c r="GX210" s="497">
        <f t="shared" si="613"/>
        <v>0</v>
      </c>
      <c r="GY210" s="497">
        <f t="shared" si="613"/>
        <v>0</v>
      </c>
    </row>
    <row r="211" spans="2:207" s="299" customFormat="1" ht="30.75" customHeight="1" x14ac:dyDescent="0.25">
      <c r="B211" s="283"/>
      <c r="C211" s="283"/>
      <c r="D211" s="295" t="s">
        <v>265</v>
      </c>
      <c r="E211" s="294" t="s">
        <v>271</v>
      </c>
      <c r="F211" s="283"/>
      <c r="G211" s="283"/>
      <c r="H211" s="283"/>
      <c r="I211" s="283"/>
      <c r="J211" s="283"/>
      <c r="K211" s="283"/>
      <c r="L211" s="283"/>
      <c r="M211" s="495"/>
      <c r="N211" s="283"/>
      <c r="O211" s="283"/>
      <c r="P211" s="283"/>
      <c r="Q211" s="283"/>
      <c r="R211" s="283"/>
      <c r="S211" s="283"/>
      <c r="T211" s="283"/>
      <c r="U211" s="283"/>
      <c r="V211" s="283"/>
      <c r="W211" s="283"/>
      <c r="X211" s="283"/>
      <c r="Y211" s="283"/>
      <c r="Z211" s="283"/>
      <c r="AA211" s="283"/>
      <c r="AB211" s="283"/>
      <c r="AC211" s="283"/>
      <c r="AD211" s="283"/>
      <c r="AE211" s="283"/>
      <c r="AF211" s="283"/>
      <c r="AG211" s="283"/>
      <c r="AH211" s="283"/>
      <c r="AI211" s="283"/>
      <c r="AJ211" s="283"/>
      <c r="AK211" s="283"/>
      <c r="AL211" s="283"/>
      <c r="AM211" s="283"/>
      <c r="AN211" s="283"/>
      <c r="AO211" s="283"/>
      <c r="AP211" s="496"/>
      <c r="AQ211" s="496"/>
      <c r="AR211" s="496"/>
      <c r="AS211" s="496"/>
      <c r="AT211" s="496"/>
      <c r="AU211" s="496"/>
      <c r="AV211" s="496"/>
      <c r="AW211" s="496"/>
      <c r="AX211" s="496"/>
      <c r="AY211" s="496"/>
      <c r="AZ211" s="496"/>
      <c r="BA211" s="496"/>
      <c r="BB211" s="496"/>
      <c r="BC211" s="496"/>
      <c r="BD211" s="496"/>
      <c r="BE211" s="496"/>
      <c r="BF211" s="496"/>
      <c r="BG211" s="496"/>
      <c r="BH211" s="496"/>
      <c r="BI211" s="496"/>
      <c r="BJ211" s="496"/>
      <c r="BK211" s="496"/>
      <c r="BL211" s="496"/>
      <c r="BM211" s="496"/>
      <c r="BN211" s="496"/>
      <c r="BO211" s="496"/>
      <c r="BP211" s="496"/>
      <c r="BQ211" s="496"/>
      <c r="BR211" s="496"/>
      <c r="BS211" s="496"/>
      <c r="BT211" s="496"/>
      <c r="BU211" s="496"/>
      <c r="BV211" s="496"/>
      <c r="BW211" s="496"/>
      <c r="BX211" s="496"/>
      <c r="BY211" s="496"/>
      <c r="BZ211" s="496"/>
      <c r="CA211" s="496"/>
      <c r="CB211" s="496"/>
      <c r="CC211" s="496"/>
      <c r="CD211" s="496"/>
      <c r="CE211" s="496"/>
      <c r="CF211" s="496"/>
      <c r="CG211" s="496"/>
      <c r="CH211" s="496"/>
      <c r="CI211" s="496"/>
      <c r="CJ211" s="496"/>
      <c r="CK211" s="496"/>
      <c r="CL211" s="496"/>
      <c r="CM211" s="496"/>
      <c r="CN211" s="496"/>
      <c r="CO211" s="496"/>
      <c r="CP211" s="496"/>
      <c r="CQ211" s="496"/>
      <c r="CR211" s="496"/>
      <c r="CS211" s="496"/>
      <c r="CT211" s="496"/>
      <c r="CU211" s="496"/>
      <c r="CV211" s="496"/>
      <c r="CW211" s="496"/>
      <c r="CX211" s="496"/>
      <c r="CY211" s="496"/>
      <c r="CZ211" s="496"/>
      <c r="DA211" s="259"/>
      <c r="DB211" s="259"/>
      <c r="DC211" s="312"/>
      <c r="DD211" s="497">
        <f t="shared" si="614"/>
        <v>0</v>
      </c>
      <c r="DE211" s="497">
        <f t="shared" si="615"/>
        <v>0</v>
      </c>
      <c r="DF211" s="497">
        <f t="shared" si="615"/>
        <v>0</v>
      </c>
      <c r="DG211" s="497">
        <f t="shared" si="615"/>
        <v>0</v>
      </c>
      <c r="DH211" s="497">
        <f t="shared" si="615"/>
        <v>0</v>
      </c>
      <c r="DI211" s="497">
        <f t="shared" si="615"/>
        <v>0</v>
      </c>
      <c r="DJ211" s="497">
        <f t="shared" si="615"/>
        <v>0</v>
      </c>
      <c r="DK211" s="497">
        <f t="shared" si="615"/>
        <v>0</v>
      </c>
      <c r="DL211" s="497">
        <f t="shared" si="615"/>
        <v>0</v>
      </c>
      <c r="DM211" s="497">
        <f t="shared" si="615"/>
        <v>0</v>
      </c>
      <c r="DN211" s="497">
        <f t="shared" si="615"/>
        <v>0</v>
      </c>
      <c r="DO211" s="497">
        <f t="shared" si="615"/>
        <v>0</v>
      </c>
      <c r="DP211" s="497">
        <f t="shared" si="615"/>
        <v>0</v>
      </c>
      <c r="DQ211" s="497">
        <f t="shared" si="615"/>
        <v>0</v>
      </c>
      <c r="DR211" s="497">
        <f t="shared" si="615"/>
        <v>0</v>
      </c>
      <c r="DS211" s="497">
        <f t="shared" si="615"/>
        <v>0</v>
      </c>
      <c r="DT211" s="497">
        <f t="shared" si="615"/>
        <v>0</v>
      </c>
      <c r="DU211" s="497">
        <f t="shared" si="615"/>
        <v>0</v>
      </c>
      <c r="DV211" s="497">
        <f t="shared" si="615"/>
        <v>0</v>
      </c>
      <c r="DW211" s="497">
        <f t="shared" si="615"/>
        <v>0</v>
      </c>
      <c r="DX211" s="497">
        <f t="shared" si="615"/>
        <v>0</v>
      </c>
      <c r="DY211" s="497">
        <f t="shared" si="615"/>
        <v>0</v>
      </c>
      <c r="DZ211" s="497">
        <f t="shared" si="615"/>
        <v>0</v>
      </c>
      <c r="EA211" s="497">
        <f t="shared" si="615"/>
        <v>0</v>
      </c>
      <c r="EB211" s="497">
        <f t="shared" si="615"/>
        <v>0</v>
      </c>
      <c r="EC211" s="497">
        <f t="shared" si="615"/>
        <v>0</v>
      </c>
      <c r="ED211" s="497">
        <f t="shared" si="615"/>
        <v>0</v>
      </c>
      <c r="EE211" s="497">
        <f t="shared" si="615"/>
        <v>0</v>
      </c>
      <c r="EF211" s="497">
        <f t="shared" si="615"/>
        <v>0</v>
      </c>
      <c r="EG211" s="497">
        <f t="shared" si="615"/>
        <v>0</v>
      </c>
      <c r="EH211" s="497">
        <f t="shared" si="615"/>
        <v>0</v>
      </c>
      <c r="EI211" s="497">
        <f t="shared" si="615"/>
        <v>0</v>
      </c>
      <c r="EJ211" s="497">
        <f t="shared" si="615"/>
        <v>0</v>
      </c>
      <c r="EK211" s="497">
        <f t="shared" si="615"/>
        <v>0</v>
      </c>
      <c r="EL211" s="497">
        <f t="shared" si="615"/>
        <v>0</v>
      </c>
      <c r="EM211" s="497">
        <f t="shared" si="615"/>
        <v>0</v>
      </c>
      <c r="EN211" s="497">
        <f t="shared" si="615"/>
        <v>0</v>
      </c>
      <c r="EO211" s="497">
        <f t="shared" si="615"/>
        <v>0</v>
      </c>
      <c r="EP211" s="497">
        <f t="shared" si="615"/>
        <v>0</v>
      </c>
      <c r="EQ211" s="497">
        <f t="shared" si="615"/>
        <v>0</v>
      </c>
      <c r="ER211" s="497">
        <f t="shared" si="615"/>
        <v>0</v>
      </c>
      <c r="ES211" s="497">
        <f t="shared" si="615"/>
        <v>0</v>
      </c>
      <c r="ET211" s="497">
        <f t="shared" si="615"/>
        <v>0</v>
      </c>
      <c r="EU211" s="497">
        <f t="shared" si="615"/>
        <v>0</v>
      </c>
      <c r="EV211" s="497">
        <f t="shared" si="615"/>
        <v>0</v>
      </c>
      <c r="EW211" s="497">
        <f t="shared" si="615"/>
        <v>0</v>
      </c>
      <c r="EX211" s="497">
        <f t="shared" si="615"/>
        <v>0</v>
      </c>
      <c r="EY211" s="497">
        <f t="shared" si="615"/>
        <v>0</v>
      </c>
      <c r="EZ211" s="497">
        <f t="shared" si="615"/>
        <v>0</v>
      </c>
      <c r="FA211" s="497">
        <f t="shared" si="615"/>
        <v>0</v>
      </c>
      <c r="FB211" s="497">
        <f t="shared" si="615"/>
        <v>0</v>
      </c>
      <c r="FC211" s="497">
        <f t="shared" si="615"/>
        <v>0</v>
      </c>
      <c r="FD211" s="497">
        <f t="shared" si="615"/>
        <v>0</v>
      </c>
      <c r="FE211" s="497">
        <f t="shared" si="615"/>
        <v>0</v>
      </c>
      <c r="FF211" s="497">
        <f t="shared" si="615"/>
        <v>0</v>
      </c>
      <c r="FG211" s="497">
        <f t="shared" si="615"/>
        <v>0</v>
      </c>
      <c r="FH211" s="497">
        <f t="shared" si="615"/>
        <v>0</v>
      </c>
      <c r="FI211" s="497">
        <f t="shared" si="615"/>
        <v>0</v>
      </c>
      <c r="FJ211" s="497">
        <f t="shared" si="615"/>
        <v>0</v>
      </c>
      <c r="FK211" s="497">
        <f t="shared" si="615"/>
        <v>0</v>
      </c>
      <c r="FL211" s="497">
        <f t="shared" si="615"/>
        <v>0</v>
      </c>
      <c r="FM211" s="497">
        <f t="shared" si="615"/>
        <v>0</v>
      </c>
      <c r="FN211" s="497">
        <f t="shared" si="615"/>
        <v>0</v>
      </c>
      <c r="FO211" s="497">
        <f t="shared" si="615"/>
        <v>0</v>
      </c>
      <c r="FP211" s="497">
        <f t="shared" ref="FP211:GY214" si="616">FP187*(1-$D$5)</f>
        <v>0</v>
      </c>
      <c r="FQ211" s="497">
        <f t="shared" si="616"/>
        <v>0</v>
      </c>
      <c r="FR211" s="497">
        <f t="shared" si="616"/>
        <v>0</v>
      </c>
      <c r="FS211" s="497">
        <f t="shared" si="616"/>
        <v>0</v>
      </c>
      <c r="FT211" s="497">
        <f t="shared" si="616"/>
        <v>0</v>
      </c>
      <c r="FU211" s="497">
        <f t="shared" si="616"/>
        <v>0</v>
      </c>
      <c r="FV211" s="497">
        <f t="shared" si="616"/>
        <v>0</v>
      </c>
      <c r="FW211" s="497">
        <f t="shared" si="616"/>
        <v>0</v>
      </c>
      <c r="FX211" s="497">
        <f t="shared" si="616"/>
        <v>0</v>
      </c>
      <c r="FY211" s="497">
        <f t="shared" si="616"/>
        <v>0</v>
      </c>
      <c r="FZ211" s="497">
        <f t="shared" si="616"/>
        <v>0</v>
      </c>
      <c r="GA211" s="497">
        <f t="shared" si="616"/>
        <v>0</v>
      </c>
      <c r="GB211" s="497">
        <f t="shared" si="616"/>
        <v>0</v>
      </c>
      <c r="GC211" s="497">
        <f t="shared" si="616"/>
        <v>0</v>
      </c>
      <c r="GD211" s="497">
        <f t="shared" si="616"/>
        <v>0</v>
      </c>
      <c r="GE211" s="497">
        <f t="shared" si="616"/>
        <v>0</v>
      </c>
      <c r="GF211" s="497">
        <f t="shared" si="616"/>
        <v>0</v>
      </c>
      <c r="GG211" s="497">
        <f t="shared" si="616"/>
        <v>0</v>
      </c>
      <c r="GH211" s="497">
        <f t="shared" si="616"/>
        <v>0</v>
      </c>
      <c r="GI211" s="497">
        <f t="shared" si="616"/>
        <v>0</v>
      </c>
      <c r="GJ211" s="497">
        <f t="shared" si="616"/>
        <v>0</v>
      </c>
      <c r="GK211" s="497">
        <f t="shared" si="616"/>
        <v>0</v>
      </c>
      <c r="GL211" s="497">
        <f t="shared" si="616"/>
        <v>0</v>
      </c>
      <c r="GM211" s="497">
        <f t="shared" si="616"/>
        <v>0</v>
      </c>
      <c r="GN211" s="497">
        <f t="shared" si="616"/>
        <v>0</v>
      </c>
      <c r="GO211" s="497">
        <f t="shared" si="616"/>
        <v>0</v>
      </c>
      <c r="GP211" s="497">
        <f t="shared" si="616"/>
        <v>0</v>
      </c>
      <c r="GQ211" s="497">
        <f t="shared" si="616"/>
        <v>0</v>
      </c>
      <c r="GR211" s="497">
        <f t="shared" si="616"/>
        <v>0</v>
      </c>
      <c r="GS211" s="497">
        <f t="shared" si="616"/>
        <v>0</v>
      </c>
      <c r="GT211" s="497">
        <f t="shared" si="616"/>
        <v>0</v>
      </c>
      <c r="GU211" s="497">
        <f t="shared" si="616"/>
        <v>0</v>
      </c>
      <c r="GV211" s="497">
        <f t="shared" si="616"/>
        <v>0</v>
      </c>
      <c r="GW211" s="497">
        <f t="shared" si="616"/>
        <v>0</v>
      </c>
      <c r="GX211" s="497">
        <f t="shared" si="616"/>
        <v>0</v>
      </c>
      <c r="GY211" s="497">
        <f t="shared" si="616"/>
        <v>0</v>
      </c>
    </row>
    <row r="212" spans="2:207" s="299" customFormat="1" ht="30.75" customHeight="1" x14ac:dyDescent="0.25">
      <c r="B212" s="283"/>
      <c r="C212" s="283"/>
      <c r="D212" s="295" t="s">
        <v>266</v>
      </c>
      <c r="E212" s="294" t="s">
        <v>272</v>
      </c>
      <c r="F212" s="283"/>
      <c r="G212" s="283"/>
      <c r="H212" s="283"/>
      <c r="I212" s="283"/>
      <c r="J212" s="283"/>
      <c r="K212" s="283"/>
      <c r="L212" s="283"/>
      <c r="M212" s="495"/>
      <c r="N212" s="283"/>
      <c r="O212" s="283"/>
      <c r="P212" s="283"/>
      <c r="Q212" s="283"/>
      <c r="R212" s="283"/>
      <c r="S212" s="283"/>
      <c r="T212" s="283"/>
      <c r="U212" s="283"/>
      <c r="V212" s="283"/>
      <c r="W212" s="283"/>
      <c r="X212" s="283"/>
      <c r="Y212" s="283"/>
      <c r="Z212" s="283"/>
      <c r="AA212" s="283"/>
      <c r="AB212" s="283"/>
      <c r="AC212" s="283"/>
      <c r="AD212" s="283"/>
      <c r="AE212" s="283"/>
      <c r="AF212" s="283"/>
      <c r="AG212" s="283"/>
      <c r="AH212" s="283"/>
      <c r="AI212" s="283"/>
      <c r="AJ212" s="283"/>
      <c r="AK212" s="283"/>
      <c r="AL212" s="283"/>
      <c r="AM212" s="283"/>
      <c r="AN212" s="283"/>
      <c r="AO212" s="283"/>
      <c r="AP212" s="496"/>
      <c r="AQ212" s="496"/>
      <c r="AR212" s="496"/>
      <c r="AS212" s="496"/>
      <c r="AT212" s="496"/>
      <c r="AU212" s="496"/>
      <c r="AV212" s="496"/>
      <c r="AW212" s="496"/>
      <c r="AX212" s="496"/>
      <c r="AY212" s="496"/>
      <c r="AZ212" s="496"/>
      <c r="BA212" s="496"/>
      <c r="BB212" s="496"/>
      <c r="BC212" s="496"/>
      <c r="BD212" s="496"/>
      <c r="BE212" s="496"/>
      <c r="BF212" s="496"/>
      <c r="BG212" s="496"/>
      <c r="BH212" s="496"/>
      <c r="BI212" s="496"/>
      <c r="BJ212" s="496"/>
      <c r="BK212" s="496"/>
      <c r="BL212" s="496"/>
      <c r="BM212" s="496"/>
      <c r="BN212" s="496"/>
      <c r="BO212" s="496"/>
      <c r="BP212" s="496"/>
      <c r="BQ212" s="496"/>
      <c r="BR212" s="496"/>
      <c r="BS212" s="496"/>
      <c r="BT212" s="496"/>
      <c r="BU212" s="496"/>
      <c r="BV212" s="496"/>
      <c r="BW212" s="496"/>
      <c r="BX212" s="496"/>
      <c r="BY212" s="496"/>
      <c r="BZ212" s="496"/>
      <c r="CA212" s="496"/>
      <c r="CB212" s="496"/>
      <c r="CC212" s="496"/>
      <c r="CD212" s="496"/>
      <c r="CE212" s="496"/>
      <c r="CF212" s="496"/>
      <c r="CG212" s="496"/>
      <c r="CH212" s="496"/>
      <c r="CI212" s="496"/>
      <c r="CJ212" s="496"/>
      <c r="CK212" s="496"/>
      <c r="CL212" s="496"/>
      <c r="CM212" s="496"/>
      <c r="CN212" s="496"/>
      <c r="CO212" s="496"/>
      <c r="CP212" s="496"/>
      <c r="CQ212" s="496"/>
      <c r="CR212" s="496"/>
      <c r="CS212" s="496"/>
      <c r="CT212" s="496"/>
      <c r="CU212" s="496"/>
      <c r="CV212" s="496"/>
      <c r="CW212" s="496"/>
      <c r="CX212" s="496"/>
      <c r="CY212" s="496"/>
      <c r="CZ212" s="496"/>
      <c r="DA212" s="259"/>
      <c r="DB212" s="259"/>
      <c r="DC212" s="312"/>
      <c r="DD212" s="497">
        <f t="shared" si="614"/>
        <v>0</v>
      </c>
      <c r="DE212" s="497">
        <f t="shared" ref="DE212:FP215" si="617">DE188*(1-$D$5)</f>
        <v>0</v>
      </c>
      <c r="DF212" s="497">
        <f t="shared" si="617"/>
        <v>0</v>
      </c>
      <c r="DG212" s="497">
        <f t="shared" si="617"/>
        <v>0</v>
      </c>
      <c r="DH212" s="497">
        <f t="shared" si="617"/>
        <v>0</v>
      </c>
      <c r="DI212" s="497">
        <f t="shared" si="617"/>
        <v>0</v>
      </c>
      <c r="DJ212" s="497">
        <f t="shared" si="617"/>
        <v>0</v>
      </c>
      <c r="DK212" s="497">
        <f t="shared" si="617"/>
        <v>0</v>
      </c>
      <c r="DL212" s="497">
        <f t="shared" si="617"/>
        <v>0</v>
      </c>
      <c r="DM212" s="497">
        <f t="shared" si="617"/>
        <v>0</v>
      </c>
      <c r="DN212" s="497">
        <f t="shared" si="617"/>
        <v>0</v>
      </c>
      <c r="DO212" s="497">
        <f t="shared" si="617"/>
        <v>0</v>
      </c>
      <c r="DP212" s="497">
        <f t="shared" si="617"/>
        <v>0</v>
      </c>
      <c r="DQ212" s="497">
        <f t="shared" si="617"/>
        <v>0</v>
      </c>
      <c r="DR212" s="497">
        <f t="shared" si="617"/>
        <v>0</v>
      </c>
      <c r="DS212" s="497">
        <f t="shared" si="617"/>
        <v>0</v>
      </c>
      <c r="DT212" s="497">
        <f t="shared" si="617"/>
        <v>0</v>
      </c>
      <c r="DU212" s="497">
        <f t="shared" si="617"/>
        <v>0</v>
      </c>
      <c r="DV212" s="497">
        <f t="shared" si="617"/>
        <v>0</v>
      </c>
      <c r="DW212" s="497">
        <f t="shared" si="617"/>
        <v>0</v>
      </c>
      <c r="DX212" s="497">
        <f t="shared" si="617"/>
        <v>0</v>
      </c>
      <c r="DY212" s="497">
        <f t="shared" si="617"/>
        <v>0</v>
      </c>
      <c r="DZ212" s="497">
        <f t="shared" si="617"/>
        <v>0</v>
      </c>
      <c r="EA212" s="497">
        <f t="shared" si="617"/>
        <v>0</v>
      </c>
      <c r="EB212" s="497">
        <f t="shared" si="617"/>
        <v>0</v>
      </c>
      <c r="EC212" s="497">
        <f t="shared" si="617"/>
        <v>0</v>
      </c>
      <c r="ED212" s="497">
        <f t="shared" si="617"/>
        <v>0</v>
      </c>
      <c r="EE212" s="497">
        <f t="shared" si="617"/>
        <v>0</v>
      </c>
      <c r="EF212" s="497">
        <f t="shared" si="617"/>
        <v>0</v>
      </c>
      <c r="EG212" s="497">
        <f t="shared" si="617"/>
        <v>0</v>
      </c>
      <c r="EH212" s="497">
        <f t="shared" si="617"/>
        <v>0</v>
      </c>
      <c r="EI212" s="497">
        <f t="shared" si="617"/>
        <v>0</v>
      </c>
      <c r="EJ212" s="497">
        <f t="shared" si="617"/>
        <v>0</v>
      </c>
      <c r="EK212" s="497">
        <f t="shared" si="617"/>
        <v>0</v>
      </c>
      <c r="EL212" s="497">
        <f t="shared" si="617"/>
        <v>0</v>
      </c>
      <c r="EM212" s="497">
        <f t="shared" si="617"/>
        <v>0</v>
      </c>
      <c r="EN212" s="497">
        <f t="shared" si="617"/>
        <v>0</v>
      </c>
      <c r="EO212" s="497">
        <f t="shared" si="617"/>
        <v>0</v>
      </c>
      <c r="EP212" s="497">
        <f t="shared" si="617"/>
        <v>0</v>
      </c>
      <c r="EQ212" s="497">
        <f t="shared" si="617"/>
        <v>0</v>
      </c>
      <c r="ER212" s="497">
        <f t="shared" si="617"/>
        <v>0</v>
      </c>
      <c r="ES212" s="497">
        <f t="shared" si="617"/>
        <v>0</v>
      </c>
      <c r="ET212" s="497">
        <f t="shared" si="617"/>
        <v>0</v>
      </c>
      <c r="EU212" s="497">
        <f t="shared" si="617"/>
        <v>0</v>
      </c>
      <c r="EV212" s="497">
        <f t="shared" si="617"/>
        <v>0</v>
      </c>
      <c r="EW212" s="497">
        <f t="shared" si="617"/>
        <v>0</v>
      </c>
      <c r="EX212" s="497">
        <f t="shared" si="617"/>
        <v>0</v>
      </c>
      <c r="EY212" s="497">
        <f t="shared" si="617"/>
        <v>0</v>
      </c>
      <c r="EZ212" s="497">
        <f t="shared" si="617"/>
        <v>0</v>
      </c>
      <c r="FA212" s="497">
        <f t="shared" si="617"/>
        <v>0</v>
      </c>
      <c r="FB212" s="497">
        <f t="shared" si="617"/>
        <v>0</v>
      </c>
      <c r="FC212" s="497">
        <f t="shared" si="617"/>
        <v>0</v>
      </c>
      <c r="FD212" s="497">
        <f t="shared" si="617"/>
        <v>0</v>
      </c>
      <c r="FE212" s="497">
        <f t="shared" si="617"/>
        <v>0</v>
      </c>
      <c r="FF212" s="497">
        <f t="shared" si="617"/>
        <v>0</v>
      </c>
      <c r="FG212" s="497">
        <f t="shared" si="617"/>
        <v>0</v>
      </c>
      <c r="FH212" s="497">
        <f t="shared" si="617"/>
        <v>0</v>
      </c>
      <c r="FI212" s="497">
        <f t="shared" si="617"/>
        <v>0</v>
      </c>
      <c r="FJ212" s="497">
        <f t="shared" si="617"/>
        <v>0</v>
      </c>
      <c r="FK212" s="497">
        <f t="shared" si="617"/>
        <v>0</v>
      </c>
      <c r="FL212" s="497">
        <f t="shared" si="617"/>
        <v>0</v>
      </c>
      <c r="FM212" s="497">
        <f t="shared" si="617"/>
        <v>0</v>
      </c>
      <c r="FN212" s="497">
        <f t="shared" si="617"/>
        <v>0</v>
      </c>
      <c r="FO212" s="497">
        <f t="shared" si="617"/>
        <v>0</v>
      </c>
      <c r="FP212" s="497">
        <f t="shared" si="617"/>
        <v>0</v>
      </c>
      <c r="FQ212" s="497">
        <f t="shared" si="616"/>
        <v>0</v>
      </c>
      <c r="FR212" s="497">
        <f t="shared" si="616"/>
        <v>0</v>
      </c>
      <c r="FS212" s="497">
        <f t="shared" si="616"/>
        <v>0</v>
      </c>
      <c r="FT212" s="497">
        <f t="shared" si="616"/>
        <v>0</v>
      </c>
      <c r="FU212" s="497">
        <f t="shared" si="616"/>
        <v>0</v>
      </c>
      <c r="FV212" s="497">
        <f t="shared" si="616"/>
        <v>0</v>
      </c>
      <c r="FW212" s="497">
        <f t="shared" si="616"/>
        <v>0</v>
      </c>
      <c r="FX212" s="497">
        <f t="shared" si="616"/>
        <v>0</v>
      </c>
      <c r="FY212" s="497">
        <f t="shared" si="616"/>
        <v>0</v>
      </c>
      <c r="FZ212" s="497">
        <f t="shared" si="616"/>
        <v>0</v>
      </c>
      <c r="GA212" s="497">
        <f t="shared" si="616"/>
        <v>0</v>
      </c>
      <c r="GB212" s="497">
        <f t="shared" si="616"/>
        <v>0</v>
      </c>
      <c r="GC212" s="497">
        <f t="shared" si="616"/>
        <v>0</v>
      </c>
      <c r="GD212" s="497">
        <f t="shared" si="616"/>
        <v>0</v>
      </c>
      <c r="GE212" s="497">
        <f t="shared" si="616"/>
        <v>0</v>
      </c>
      <c r="GF212" s="497">
        <f t="shared" si="616"/>
        <v>0</v>
      </c>
      <c r="GG212" s="497">
        <f t="shared" si="616"/>
        <v>0</v>
      </c>
      <c r="GH212" s="497">
        <f t="shared" si="616"/>
        <v>0</v>
      </c>
      <c r="GI212" s="497">
        <f t="shared" si="616"/>
        <v>0</v>
      </c>
      <c r="GJ212" s="497">
        <f t="shared" si="616"/>
        <v>0</v>
      </c>
      <c r="GK212" s="497">
        <f t="shared" si="616"/>
        <v>0</v>
      </c>
      <c r="GL212" s="497">
        <f t="shared" si="616"/>
        <v>0</v>
      </c>
      <c r="GM212" s="497">
        <f t="shared" si="616"/>
        <v>0</v>
      </c>
      <c r="GN212" s="497">
        <f t="shared" si="616"/>
        <v>0</v>
      </c>
      <c r="GO212" s="497">
        <f t="shared" si="616"/>
        <v>0</v>
      </c>
      <c r="GP212" s="497">
        <f t="shared" si="616"/>
        <v>0</v>
      </c>
      <c r="GQ212" s="497">
        <f t="shared" si="616"/>
        <v>0</v>
      </c>
      <c r="GR212" s="497">
        <f t="shared" si="616"/>
        <v>0</v>
      </c>
      <c r="GS212" s="497">
        <f t="shared" si="616"/>
        <v>0</v>
      </c>
      <c r="GT212" s="497">
        <f t="shared" si="616"/>
        <v>0</v>
      </c>
      <c r="GU212" s="497">
        <f t="shared" si="616"/>
        <v>0</v>
      </c>
      <c r="GV212" s="497">
        <f t="shared" si="616"/>
        <v>0</v>
      </c>
      <c r="GW212" s="497">
        <f t="shared" si="616"/>
        <v>0</v>
      </c>
      <c r="GX212" s="497">
        <f t="shared" si="616"/>
        <v>0</v>
      </c>
      <c r="GY212" s="497">
        <f t="shared" si="616"/>
        <v>0</v>
      </c>
    </row>
    <row r="213" spans="2:207" s="299" customFormat="1" ht="30.75" customHeight="1" x14ac:dyDescent="0.25">
      <c r="B213" s="283"/>
      <c r="C213" s="283"/>
      <c r="D213" s="295" t="s">
        <v>267</v>
      </c>
      <c r="E213" s="294" t="s">
        <v>304</v>
      </c>
      <c r="F213" s="283"/>
      <c r="G213" s="283"/>
      <c r="H213" s="283"/>
      <c r="I213" s="283"/>
      <c r="J213" s="283"/>
      <c r="K213" s="283"/>
      <c r="L213" s="283"/>
      <c r="M213" s="495"/>
      <c r="N213" s="283"/>
      <c r="O213" s="283"/>
      <c r="P213" s="283"/>
      <c r="Q213" s="283"/>
      <c r="R213" s="283"/>
      <c r="S213" s="283"/>
      <c r="T213" s="283"/>
      <c r="U213" s="283"/>
      <c r="V213" s="283"/>
      <c r="W213" s="283"/>
      <c r="X213" s="283"/>
      <c r="Y213" s="283"/>
      <c r="Z213" s="283"/>
      <c r="AA213" s="283"/>
      <c r="AB213" s="283"/>
      <c r="AC213" s="283"/>
      <c r="AD213" s="283"/>
      <c r="AE213" s="283"/>
      <c r="AF213" s="283"/>
      <c r="AG213" s="283"/>
      <c r="AH213" s="283"/>
      <c r="AI213" s="283"/>
      <c r="AJ213" s="283"/>
      <c r="AK213" s="283"/>
      <c r="AL213" s="283"/>
      <c r="AM213" s="283"/>
      <c r="AN213" s="283"/>
      <c r="AO213" s="283"/>
      <c r="AP213" s="496"/>
      <c r="AQ213" s="496"/>
      <c r="AR213" s="496"/>
      <c r="AS213" s="496"/>
      <c r="AT213" s="496"/>
      <c r="AU213" s="496"/>
      <c r="AV213" s="496"/>
      <c r="AW213" s="496"/>
      <c r="AX213" s="496"/>
      <c r="AY213" s="496"/>
      <c r="AZ213" s="496"/>
      <c r="BA213" s="496"/>
      <c r="BB213" s="496"/>
      <c r="BC213" s="496"/>
      <c r="BD213" s="496"/>
      <c r="BE213" s="496"/>
      <c r="BF213" s="496"/>
      <c r="BG213" s="496"/>
      <c r="BH213" s="496"/>
      <c r="BI213" s="496"/>
      <c r="BJ213" s="496"/>
      <c r="BK213" s="496"/>
      <c r="BL213" s="496"/>
      <c r="BM213" s="496"/>
      <c r="BN213" s="496"/>
      <c r="BO213" s="496"/>
      <c r="BP213" s="496"/>
      <c r="BQ213" s="496"/>
      <c r="BR213" s="496"/>
      <c r="BS213" s="496"/>
      <c r="BT213" s="496"/>
      <c r="BU213" s="496"/>
      <c r="BV213" s="496"/>
      <c r="BW213" s="496"/>
      <c r="BX213" s="496"/>
      <c r="BY213" s="496"/>
      <c r="BZ213" s="496"/>
      <c r="CA213" s="496"/>
      <c r="CB213" s="496"/>
      <c r="CC213" s="496"/>
      <c r="CD213" s="496"/>
      <c r="CE213" s="496"/>
      <c r="CF213" s="496"/>
      <c r="CG213" s="496"/>
      <c r="CH213" s="496"/>
      <c r="CI213" s="496"/>
      <c r="CJ213" s="496"/>
      <c r="CK213" s="496"/>
      <c r="CL213" s="496"/>
      <c r="CM213" s="496"/>
      <c r="CN213" s="496"/>
      <c r="CO213" s="496"/>
      <c r="CP213" s="496"/>
      <c r="CQ213" s="496"/>
      <c r="CR213" s="496"/>
      <c r="CS213" s="496"/>
      <c r="CT213" s="496"/>
      <c r="CU213" s="496"/>
      <c r="CV213" s="496"/>
      <c r="CW213" s="496"/>
      <c r="CX213" s="496"/>
      <c r="CY213" s="496"/>
      <c r="CZ213" s="496"/>
      <c r="DA213" s="259"/>
      <c r="DB213" s="259"/>
      <c r="DC213" s="312"/>
      <c r="DD213" s="497">
        <f t="shared" si="614"/>
        <v>0.20586841671306969</v>
      </c>
      <c r="DE213" s="497">
        <f t="shared" si="617"/>
        <v>0.50302225492876729</v>
      </c>
      <c r="DF213" s="497">
        <f t="shared" si="617"/>
        <v>0.47861092394723359</v>
      </c>
      <c r="DG213" s="497">
        <f t="shared" si="617"/>
        <v>0.52494171883972673</v>
      </c>
      <c r="DH213" s="497">
        <f t="shared" si="617"/>
        <v>0.50584707594780975</v>
      </c>
      <c r="DI213" s="497">
        <f t="shared" si="617"/>
        <v>0.53118477188331503</v>
      </c>
      <c r="DJ213" s="497">
        <f t="shared" si="617"/>
        <v>0.52008213852433893</v>
      </c>
      <c r="DK213" s="497">
        <f t="shared" si="617"/>
        <v>0.58106922916724868</v>
      </c>
      <c r="DL213" s="497">
        <f t="shared" si="617"/>
        <v>0.64711497075058921</v>
      </c>
      <c r="DM213" s="497">
        <f t="shared" si="617"/>
        <v>0.65300797897961349</v>
      </c>
      <c r="DN213" s="497">
        <f t="shared" si="617"/>
        <v>0.68951225050821474</v>
      </c>
      <c r="DO213" s="497">
        <f t="shared" si="617"/>
        <v>0.66960091954560585</v>
      </c>
      <c r="DP213" s="497">
        <f t="shared" si="617"/>
        <v>0.70957604337463775</v>
      </c>
      <c r="DQ213" s="497">
        <f t="shared" si="617"/>
        <v>0.74757989624976084</v>
      </c>
      <c r="DR213" s="497">
        <f t="shared" si="617"/>
        <v>0.68625901478998996</v>
      </c>
      <c r="DS213" s="497">
        <f t="shared" si="617"/>
        <v>0.7706275491953114</v>
      </c>
      <c r="DT213" s="497">
        <f t="shared" si="617"/>
        <v>0.77312141677086432</v>
      </c>
      <c r="DU213" s="497">
        <f t="shared" si="617"/>
        <v>0.81644149019594559</v>
      </c>
      <c r="DV213" s="497">
        <f t="shared" si="617"/>
        <v>0.78216865279459724</v>
      </c>
      <c r="DW213" s="497">
        <f t="shared" si="617"/>
        <v>0.81557757166888745</v>
      </c>
      <c r="DX213" s="497">
        <f t="shared" si="617"/>
        <v>0.82863689675863783</v>
      </c>
      <c r="DY213" s="497">
        <f t="shared" si="617"/>
        <v>0.80994022682713529</v>
      </c>
      <c r="DZ213" s="497">
        <f t="shared" si="617"/>
        <v>0.83243331539626575</v>
      </c>
      <c r="EA213" s="497">
        <f t="shared" si="617"/>
        <v>0.80113273517118189</v>
      </c>
      <c r="EB213" s="497">
        <f t="shared" si="617"/>
        <v>0.83343156935625629</v>
      </c>
      <c r="EC213" s="497">
        <f t="shared" si="617"/>
        <v>0.85284593995319224</v>
      </c>
      <c r="ED213" s="497">
        <f t="shared" si="617"/>
        <v>0.81142242056231562</v>
      </c>
      <c r="EE213" s="497">
        <f t="shared" si="617"/>
        <v>0.91210447847705267</v>
      </c>
      <c r="EF213" s="497">
        <f t="shared" si="617"/>
        <v>0.89903392572059793</v>
      </c>
      <c r="EG213" s="497">
        <f t="shared" si="617"/>
        <v>0.92688961240586631</v>
      </c>
      <c r="EH213" s="497">
        <f t="shared" si="617"/>
        <v>0.89369774447512063</v>
      </c>
      <c r="EI213" s="497">
        <f t="shared" si="617"/>
        <v>0.91451047550804521</v>
      </c>
      <c r="EJ213" s="497">
        <f t="shared" si="617"/>
        <v>0.89590476706848454</v>
      </c>
      <c r="EK213" s="497">
        <f t="shared" si="617"/>
        <v>0.862065917615217</v>
      </c>
      <c r="EL213" s="497">
        <f t="shared" si="617"/>
        <v>0.88627186657709311</v>
      </c>
      <c r="EM213" s="497">
        <f t="shared" si="617"/>
        <v>0.85463818953453918</v>
      </c>
      <c r="EN213" s="497">
        <f t="shared" si="617"/>
        <v>0.31263663310028983</v>
      </c>
      <c r="EO213" s="497">
        <f t="shared" si="617"/>
        <v>0.20690067029715681</v>
      </c>
      <c r="EP213" s="497">
        <f t="shared" si="617"/>
        <v>1.2606562549699021</v>
      </c>
      <c r="EQ213" s="497">
        <f t="shared" si="617"/>
        <v>1.2289360672246168</v>
      </c>
      <c r="ER213" s="497">
        <f t="shared" si="617"/>
        <v>1.4527172363976655</v>
      </c>
      <c r="ES213" s="497">
        <f t="shared" si="617"/>
        <v>1.5567016184693063</v>
      </c>
      <c r="ET213" s="497">
        <f t="shared" si="617"/>
        <v>1.6204643582201737</v>
      </c>
      <c r="EU213" s="497">
        <f t="shared" si="617"/>
        <v>1.600584337950854</v>
      </c>
      <c r="EV213" s="497">
        <f t="shared" si="617"/>
        <v>1.6484574293160701</v>
      </c>
      <c r="EW213" s="497">
        <f t="shared" si="617"/>
        <v>1.658979911330037</v>
      </c>
      <c r="EX213" s="497">
        <f t="shared" si="617"/>
        <v>1.6160509674528007</v>
      </c>
      <c r="EY213" s="497">
        <f t="shared" si="617"/>
        <v>1.669889967406317</v>
      </c>
      <c r="EZ213" s="497">
        <f t="shared" si="617"/>
        <v>1.6207803356272481</v>
      </c>
      <c r="FA213" s="497">
        <f t="shared" si="617"/>
        <v>1.6801806884404198</v>
      </c>
      <c r="FB213" s="497">
        <f t="shared" si="617"/>
        <v>1.6899716326402343</v>
      </c>
      <c r="FC213" s="497">
        <f t="shared" si="617"/>
        <v>1.595664421043306</v>
      </c>
      <c r="FD213" s="497">
        <f t="shared" si="617"/>
        <v>1.7236233217367429</v>
      </c>
      <c r="FE213" s="497">
        <f t="shared" si="617"/>
        <v>1.662017746604336</v>
      </c>
      <c r="FF213" s="497">
        <f t="shared" si="617"/>
        <v>1.7296951175368316</v>
      </c>
      <c r="FG213" s="497">
        <f t="shared" si="617"/>
        <v>1.6800068231821865</v>
      </c>
      <c r="FH213" s="497">
        <f t="shared" si="617"/>
        <v>1.7495130489541355</v>
      </c>
      <c r="FI213" s="497">
        <f t="shared" si="617"/>
        <v>1.7579172042738362</v>
      </c>
      <c r="FJ213" s="497">
        <f t="shared" si="617"/>
        <v>1.7045608435347632</v>
      </c>
      <c r="FK213" s="497">
        <f t="shared" si="617"/>
        <v>1.7729212899369744</v>
      </c>
      <c r="FL213" s="497">
        <f t="shared" si="617"/>
        <v>1.7224034630572043</v>
      </c>
      <c r="FM213" s="497">
        <f t="shared" si="617"/>
        <v>1.0330847259609841</v>
      </c>
      <c r="FN213" s="497">
        <f t="shared" si="617"/>
        <v>1.7625631872393588</v>
      </c>
      <c r="FO213" s="497">
        <f t="shared" si="617"/>
        <v>1.574129276613242</v>
      </c>
      <c r="FP213" s="497">
        <f t="shared" si="617"/>
        <v>1.7261600665469177</v>
      </c>
      <c r="FQ213" s="497">
        <f t="shared" si="616"/>
        <v>1.6304584526144481</v>
      </c>
      <c r="FR213" s="497">
        <f t="shared" si="616"/>
        <v>1.6995328683893955</v>
      </c>
      <c r="FS213" s="497">
        <f t="shared" si="616"/>
        <v>1.638971122753718</v>
      </c>
      <c r="FT213" s="497">
        <f t="shared" si="616"/>
        <v>1.6957613535161977</v>
      </c>
      <c r="FU213" s="497">
        <f t="shared" si="616"/>
        <v>1.6978529325821512</v>
      </c>
      <c r="FV213" s="497">
        <f t="shared" si="616"/>
        <v>1.6560933498467076</v>
      </c>
      <c r="FW213" s="497">
        <f t="shared" si="616"/>
        <v>1.7254750354619579</v>
      </c>
      <c r="FX213" s="497">
        <f t="shared" si="616"/>
        <v>1.6856161513796697</v>
      </c>
      <c r="FY213" s="497">
        <f t="shared" si="616"/>
        <v>1.7381725531134598</v>
      </c>
      <c r="FZ213" s="497">
        <f t="shared" si="616"/>
        <v>1.7268835366910456</v>
      </c>
      <c r="GA213" s="497">
        <f t="shared" si="616"/>
        <v>1.5525472816600434</v>
      </c>
      <c r="GB213" s="497">
        <f t="shared" si="616"/>
        <v>1.7058037616813426</v>
      </c>
      <c r="GC213" s="497">
        <f t="shared" si="616"/>
        <v>1.6186583374810148</v>
      </c>
      <c r="GD213" s="497">
        <f t="shared" si="616"/>
        <v>1.6774819341110281</v>
      </c>
      <c r="GE213" s="497">
        <f t="shared" si="616"/>
        <v>1.6196005229546313</v>
      </c>
      <c r="GF213" s="497">
        <f t="shared" si="616"/>
        <v>1.667083486588427</v>
      </c>
      <c r="GG213" s="497">
        <f t="shared" si="616"/>
        <v>1.6479338876035985</v>
      </c>
      <c r="GH213" s="497">
        <f t="shared" si="616"/>
        <v>1.5974851566923778</v>
      </c>
      <c r="GI213" s="497">
        <f t="shared" si="616"/>
        <v>1.6623122540169781</v>
      </c>
      <c r="GJ213" s="497">
        <f t="shared" si="616"/>
        <v>1.6247015311288393</v>
      </c>
      <c r="GK213" s="497">
        <f t="shared" si="616"/>
        <v>1.6912910506482621</v>
      </c>
      <c r="GL213" s="497">
        <f t="shared" si="616"/>
        <v>1.7024132726332022</v>
      </c>
      <c r="GM213" s="497">
        <f t="shared" si="616"/>
        <v>1.5528481686155857</v>
      </c>
      <c r="GN213" s="497">
        <f t="shared" si="616"/>
        <v>1.7374008517702781</v>
      </c>
      <c r="GO213" s="497">
        <f t="shared" si="616"/>
        <v>1.7044272860625587</v>
      </c>
      <c r="GP213" s="497">
        <f t="shared" si="616"/>
        <v>1.7642288330403872</v>
      </c>
      <c r="GQ213" s="497">
        <f t="shared" si="616"/>
        <v>1.7182195262716999</v>
      </c>
      <c r="GR213" s="497">
        <f t="shared" si="616"/>
        <v>1.7680335811888832</v>
      </c>
      <c r="GS213" s="497">
        <f t="shared" si="616"/>
        <v>1.7586273211075167</v>
      </c>
      <c r="GT213" s="497">
        <f t="shared" si="616"/>
        <v>1.7082273787899069</v>
      </c>
      <c r="GU213" s="497">
        <f t="shared" si="616"/>
        <v>1.7752580329338008</v>
      </c>
      <c r="GV213" s="497">
        <f t="shared" si="616"/>
        <v>1.7330477955867967</v>
      </c>
      <c r="GW213" s="497">
        <f t="shared" si="616"/>
        <v>1.7933138086696909</v>
      </c>
      <c r="GX213" s="497">
        <f t="shared" si="616"/>
        <v>1.7898718035124408</v>
      </c>
      <c r="GY213" s="497">
        <f t="shared" si="616"/>
        <v>1.6675563466126921</v>
      </c>
    </row>
    <row r="214" spans="2:207" s="299" customFormat="1" ht="30.75" customHeight="1" x14ac:dyDescent="0.25">
      <c r="B214" s="283"/>
      <c r="C214" s="283"/>
      <c r="D214" s="295" t="s">
        <v>268</v>
      </c>
      <c r="E214" s="294" t="s">
        <v>277</v>
      </c>
      <c r="F214" s="283"/>
      <c r="G214" s="283"/>
      <c r="H214" s="283"/>
      <c r="I214" s="283"/>
      <c r="J214" s="283"/>
      <c r="K214" s="283"/>
      <c r="L214" s="283"/>
      <c r="M214" s="495"/>
      <c r="N214" s="283"/>
      <c r="O214" s="283"/>
      <c r="P214" s="283"/>
      <c r="Q214" s="283"/>
      <c r="R214" s="283"/>
      <c r="S214" s="283"/>
      <c r="T214" s="283"/>
      <c r="U214" s="283"/>
      <c r="V214" s="283"/>
      <c r="W214" s="283"/>
      <c r="X214" s="283"/>
      <c r="Y214" s="283"/>
      <c r="Z214" s="283"/>
      <c r="AA214" s="283"/>
      <c r="AB214" s="283"/>
      <c r="AC214" s="283"/>
      <c r="AD214" s="283"/>
      <c r="AE214" s="283"/>
      <c r="AF214" s="283"/>
      <c r="AG214" s="283"/>
      <c r="AH214" s="283"/>
      <c r="AI214" s="283"/>
      <c r="AJ214" s="283"/>
      <c r="AK214" s="283"/>
      <c r="AL214" s="283"/>
      <c r="AM214" s="283"/>
      <c r="AN214" s="283"/>
      <c r="AO214" s="283"/>
      <c r="AP214" s="496"/>
      <c r="AQ214" s="496"/>
      <c r="AR214" s="496"/>
      <c r="AS214" s="496"/>
      <c r="AT214" s="496"/>
      <c r="AU214" s="496"/>
      <c r="AV214" s="496"/>
      <c r="AW214" s="496"/>
      <c r="AX214" s="496"/>
      <c r="AY214" s="496"/>
      <c r="AZ214" s="496"/>
      <c r="BA214" s="496"/>
      <c r="BB214" s="496"/>
      <c r="BC214" s="496"/>
      <c r="BD214" s="496"/>
      <c r="BE214" s="496"/>
      <c r="BF214" s="496"/>
      <c r="BG214" s="496"/>
      <c r="BH214" s="496"/>
      <c r="BI214" s="496"/>
      <c r="BJ214" s="496"/>
      <c r="BK214" s="496"/>
      <c r="BL214" s="496"/>
      <c r="BM214" s="496"/>
      <c r="BN214" s="496"/>
      <c r="BO214" s="496"/>
      <c r="BP214" s="496"/>
      <c r="BQ214" s="496"/>
      <c r="BR214" s="496"/>
      <c r="BS214" s="496"/>
      <c r="BT214" s="496"/>
      <c r="BU214" s="496"/>
      <c r="BV214" s="496"/>
      <c r="BW214" s="496"/>
      <c r="BX214" s="496"/>
      <c r="BY214" s="496"/>
      <c r="BZ214" s="496"/>
      <c r="CA214" s="496"/>
      <c r="CB214" s="496"/>
      <c r="CC214" s="496"/>
      <c r="CD214" s="496"/>
      <c r="CE214" s="496"/>
      <c r="CF214" s="496"/>
      <c r="CG214" s="496"/>
      <c r="CH214" s="496"/>
      <c r="CI214" s="496"/>
      <c r="CJ214" s="496"/>
      <c r="CK214" s="496"/>
      <c r="CL214" s="496"/>
      <c r="CM214" s="496"/>
      <c r="CN214" s="496"/>
      <c r="CO214" s="496"/>
      <c r="CP214" s="496"/>
      <c r="CQ214" s="496"/>
      <c r="CR214" s="496"/>
      <c r="CS214" s="496"/>
      <c r="CT214" s="496"/>
      <c r="CU214" s="496"/>
      <c r="CV214" s="496"/>
      <c r="CW214" s="496"/>
      <c r="CX214" s="496"/>
      <c r="CY214" s="496"/>
      <c r="CZ214" s="496"/>
      <c r="DA214" s="259"/>
      <c r="DB214" s="259"/>
      <c r="DC214" s="312"/>
      <c r="DD214" s="497">
        <f t="shared" si="614"/>
        <v>0</v>
      </c>
      <c r="DE214" s="497">
        <f t="shared" si="617"/>
        <v>0</v>
      </c>
      <c r="DF214" s="497">
        <f t="shared" si="617"/>
        <v>0</v>
      </c>
      <c r="DG214" s="497">
        <f t="shared" si="617"/>
        <v>0</v>
      </c>
      <c r="DH214" s="497">
        <f t="shared" si="617"/>
        <v>0</v>
      </c>
      <c r="DI214" s="497">
        <f t="shared" si="617"/>
        <v>0</v>
      </c>
      <c r="DJ214" s="497">
        <f t="shared" si="617"/>
        <v>0</v>
      </c>
      <c r="DK214" s="497">
        <f t="shared" si="617"/>
        <v>0</v>
      </c>
      <c r="DL214" s="497">
        <f t="shared" si="617"/>
        <v>0</v>
      </c>
      <c r="DM214" s="497">
        <f t="shared" si="617"/>
        <v>0</v>
      </c>
      <c r="DN214" s="497">
        <f t="shared" si="617"/>
        <v>0</v>
      </c>
      <c r="DO214" s="497">
        <f t="shared" si="617"/>
        <v>0</v>
      </c>
      <c r="DP214" s="497">
        <f t="shared" si="617"/>
        <v>0</v>
      </c>
      <c r="DQ214" s="497">
        <f t="shared" si="617"/>
        <v>0</v>
      </c>
      <c r="DR214" s="497">
        <f t="shared" si="617"/>
        <v>0</v>
      </c>
      <c r="DS214" s="497">
        <f t="shared" si="617"/>
        <v>0</v>
      </c>
      <c r="DT214" s="497">
        <f t="shared" si="617"/>
        <v>0</v>
      </c>
      <c r="DU214" s="497">
        <f t="shared" si="617"/>
        <v>0</v>
      </c>
      <c r="DV214" s="497">
        <f t="shared" si="617"/>
        <v>0</v>
      </c>
      <c r="DW214" s="497">
        <f t="shared" si="617"/>
        <v>0</v>
      </c>
      <c r="DX214" s="497">
        <f t="shared" si="617"/>
        <v>0</v>
      </c>
      <c r="DY214" s="497">
        <f t="shared" si="617"/>
        <v>0</v>
      </c>
      <c r="DZ214" s="497">
        <f t="shared" si="617"/>
        <v>0</v>
      </c>
      <c r="EA214" s="497">
        <f t="shared" si="617"/>
        <v>0</v>
      </c>
      <c r="EB214" s="497">
        <f t="shared" si="617"/>
        <v>0</v>
      </c>
      <c r="EC214" s="497">
        <f t="shared" si="617"/>
        <v>0</v>
      </c>
      <c r="ED214" s="497">
        <f t="shared" si="617"/>
        <v>0</v>
      </c>
      <c r="EE214" s="497">
        <f t="shared" si="617"/>
        <v>0</v>
      </c>
      <c r="EF214" s="497">
        <f t="shared" si="617"/>
        <v>0</v>
      </c>
      <c r="EG214" s="497">
        <f t="shared" si="617"/>
        <v>0</v>
      </c>
      <c r="EH214" s="497">
        <f t="shared" si="617"/>
        <v>0</v>
      </c>
      <c r="EI214" s="497">
        <f t="shared" si="617"/>
        <v>0</v>
      </c>
      <c r="EJ214" s="497">
        <f t="shared" si="617"/>
        <v>0</v>
      </c>
      <c r="EK214" s="497">
        <f t="shared" si="617"/>
        <v>0</v>
      </c>
      <c r="EL214" s="497">
        <f t="shared" si="617"/>
        <v>0</v>
      </c>
      <c r="EM214" s="497">
        <f t="shared" si="617"/>
        <v>0</v>
      </c>
      <c r="EN214" s="497">
        <f t="shared" si="617"/>
        <v>0</v>
      </c>
      <c r="EO214" s="497">
        <f t="shared" si="617"/>
        <v>0</v>
      </c>
      <c r="EP214" s="497">
        <f t="shared" si="617"/>
        <v>0</v>
      </c>
      <c r="EQ214" s="497">
        <f t="shared" si="617"/>
        <v>0</v>
      </c>
      <c r="ER214" s="497">
        <f t="shared" si="617"/>
        <v>0</v>
      </c>
      <c r="ES214" s="497">
        <f t="shared" si="617"/>
        <v>0</v>
      </c>
      <c r="ET214" s="497">
        <f t="shared" si="617"/>
        <v>0</v>
      </c>
      <c r="EU214" s="497">
        <f t="shared" si="617"/>
        <v>0</v>
      </c>
      <c r="EV214" s="497">
        <f t="shared" si="617"/>
        <v>0</v>
      </c>
      <c r="EW214" s="497">
        <f t="shared" si="617"/>
        <v>0</v>
      </c>
      <c r="EX214" s="497">
        <f t="shared" si="617"/>
        <v>0</v>
      </c>
      <c r="EY214" s="497">
        <f t="shared" si="617"/>
        <v>0</v>
      </c>
      <c r="EZ214" s="497">
        <f t="shared" si="617"/>
        <v>0</v>
      </c>
      <c r="FA214" s="497">
        <f t="shared" si="617"/>
        <v>0</v>
      </c>
      <c r="FB214" s="497">
        <f t="shared" si="617"/>
        <v>0</v>
      </c>
      <c r="FC214" s="497">
        <f t="shared" si="617"/>
        <v>0</v>
      </c>
      <c r="FD214" s="497">
        <f t="shared" si="617"/>
        <v>0</v>
      </c>
      <c r="FE214" s="497">
        <f t="shared" si="617"/>
        <v>0</v>
      </c>
      <c r="FF214" s="497">
        <f t="shared" si="617"/>
        <v>0</v>
      </c>
      <c r="FG214" s="497">
        <f t="shared" si="617"/>
        <v>0</v>
      </c>
      <c r="FH214" s="497">
        <f t="shared" si="617"/>
        <v>0</v>
      </c>
      <c r="FI214" s="497">
        <f t="shared" si="617"/>
        <v>0</v>
      </c>
      <c r="FJ214" s="497">
        <f t="shared" si="617"/>
        <v>0</v>
      </c>
      <c r="FK214" s="497">
        <f t="shared" si="617"/>
        <v>0</v>
      </c>
      <c r="FL214" s="497">
        <f t="shared" si="617"/>
        <v>0</v>
      </c>
      <c r="FM214" s="497">
        <f t="shared" si="617"/>
        <v>0</v>
      </c>
      <c r="FN214" s="497">
        <f t="shared" si="617"/>
        <v>0</v>
      </c>
      <c r="FO214" s="497">
        <f t="shared" si="617"/>
        <v>0</v>
      </c>
      <c r="FP214" s="497">
        <f t="shared" si="617"/>
        <v>0</v>
      </c>
      <c r="FQ214" s="497">
        <f t="shared" si="616"/>
        <v>0</v>
      </c>
      <c r="FR214" s="497">
        <f t="shared" si="616"/>
        <v>0</v>
      </c>
      <c r="FS214" s="497">
        <f t="shared" si="616"/>
        <v>0</v>
      </c>
      <c r="FT214" s="497">
        <f t="shared" si="616"/>
        <v>0</v>
      </c>
      <c r="FU214" s="497">
        <f t="shared" si="616"/>
        <v>0</v>
      </c>
      <c r="FV214" s="497">
        <f t="shared" si="616"/>
        <v>0</v>
      </c>
      <c r="FW214" s="497">
        <f t="shared" si="616"/>
        <v>0</v>
      </c>
      <c r="FX214" s="497">
        <f t="shared" si="616"/>
        <v>0</v>
      </c>
      <c r="FY214" s="497">
        <f t="shared" si="616"/>
        <v>0</v>
      </c>
      <c r="FZ214" s="497">
        <f t="shared" si="616"/>
        <v>0</v>
      </c>
      <c r="GA214" s="497">
        <f t="shared" si="616"/>
        <v>0</v>
      </c>
      <c r="GB214" s="497">
        <f t="shared" si="616"/>
        <v>0</v>
      </c>
      <c r="GC214" s="497">
        <f t="shared" si="616"/>
        <v>0</v>
      </c>
      <c r="GD214" s="497">
        <f t="shared" si="616"/>
        <v>0</v>
      </c>
      <c r="GE214" s="497">
        <f t="shared" si="616"/>
        <v>0</v>
      </c>
      <c r="GF214" s="497">
        <f t="shared" si="616"/>
        <v>0</v>
      </c>
      <c r="GG214" s="497">
        <f t="shared" si="616"/>
        <v>0</v>
      </c>
      <c r="GH214" s="497">
        <f t="shared" si="616"/>
        <v>0</v>
      </c>
      <c r="GI214" s="497">
        <f t="shared" si="616"/>
        <v>0</v>
      </c>
      <c r="GJ214" s="497">
        <f t="shared" si="616"/>
        <v>0</v>
      </c>
      <c r="GK214" s="497">
        <f t="shared" si="616"/>
        <v>0</v>
      </c>
      <c r="GL214" s="497">
        <f t="shared" si="616"/>
        <v>0</v>
      </c>
      <c r="GM214" s="497">
        <f t="shared" si="616"/>
        <v>0</v>
      </c>
      <c r="GN214" s="497">
        <f t="shared" si="616"/>
        <v>0</v>
      </c>
      <c r="GO214" s="497">
        <f t="shared" si="616"/>
        <v>0</v>
      </c>
      <c r="GP214" s="497">
        <f t="shared" si="616"/>
        <v>0</v>
      </c>
      <c r="GQ214" s="497">
        <f t="shared" si="616"/>
        <v>0</v>
      </c>
      <c r="GR214" s="497">
        <f t="shared" si="616"/>
        <v>0</v>
      </c>
      <c r="GS214" s="497">
        <f t="shared" si="616"/>
        <v>0</v>
      </c>
      <c r="GT214" s="497">
        <f t="shared" si="616"/>
        <v>0</v>
      </c>
      <c r="GU214" s="497">
        <f t="shared" si="616"/>
        <v>0</v>
      </c>
      <c r="GV214" s="497">
        <f t="shared" si="616"/>
        <v>0</v>
      </c>
      <c r="GW214" s="497">
        <f t="shared" si="616"/>
        <v>0</v>
      </c>
      <c r="GX214" s="497">
        <f t="shared" si="616"/>
        <v>0</v>
      </c>
      <c r="GY214" s="497">
        <f t="shared" si="616"/>
        <v>0</v>
      </c>
    </row>
    <row r="215" spans="2:207" s="299" customFormat="1" ht="30.75" customHeight="1" x14ac:dyDescent="0.25">
      <c r="B215" s="283"/>
      <c r="C215" s="283"/>
      <c r="D215" s="295" t="s">
        <v>269</v>
      </c>
      <c r="E215" s="294" t="s">
        <v>306</v>
      </c>
      <c r="F215" s="283"/>
      <c r="G215" s="283"/>
      <c r="H215" s="283"/>
      <c r="I215" s="283"/>
      <c r="J215" s="283"/>
      <c r="K215" s="283"/>
      <c r="L215" s="283"/>
      <c r="M215" s="495"/>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L215" s="283"/>
      <c r="AM215" s="283"/>
      <c r="AN215" s="283"/>
      <c r="AO215" s="283"/>
      <c r="AP215" s="496"/>
      <c r="AQ215" s="496"/>
      <c r="AR215" s="496"/>
      <c r="AS215" s="496"/>
      <c r="AT215" s="496"/>
      <c r="AU215" s="496"/>
      <c r="AV215" s="496"/>
      <c r="AW215" s="496"/>
      <c r="AX215" s="496"/>
      <c r="AY215" s="496"/>
      <c r="AZ215" s="496"/>
      <c r="BA215" s="496"/>
      <c r="BB215" s="496"/>
      <c r="BC215" s="496"/>
      <c r="BD215" s="496"/>
      <c r="BE215" s="496"/>
      <c r="BF215" s="496"/>
      <c r="BG215" s="496"/>
      <c r="BH215" s="496"/>
      <c r="BI215" s="496"/>
      <c r="BJ215" s="496"/>
      <c r="BK215" s="496"/>
      <c r="BL215" s="496"/>
      <c r="BM215" s="496"/>
      <c r="BN215" s="496"/>
      <c r="BO215" s="496"/>
      <c r="BP215" s="496"/>
      <c r="BQ215" s="496"/>
      <c r="BR215" s="496"/>
      <c r="BS215" s="496"/>
      <c r="BT215" s="496"/>
      <c r="BU215" s="496"/>
      <c r="BV215" s="496"/>
      <c r="BW215" s="496"/>
      <c r="BX215" s="496"/>
      <c r="BY215" s="496"/>
      <c r="BZ215" s="496"/>
      <c r="CA215" s="496"/>
      <c r="CB215" s="496"/>
      <c r="CC215" s="496"/>
      <c r="CD215" s="496"/>
      <c r="CE215" s="496"/>
      <c r="CF215" s="496"/>
      <c r="CG215" s="496"/>
      <c r="CH215" s="496"/>
      <c r="CI215" s="496"/>
      <c r="CJ215" s="496"/>
      <c r="CK215" s="496"/>
      <c r="CL215" s="496"/>
      <c r="CM215" s="496"/>
      <c r="CN215" s="496"/>
      <c r="CO215" s="496"/>
      <c r="CP215" s="496"/>
      <c r="CQ215" s="496"/>
      <c r="CR215" s="496"/>
      <c r="CS215" s="496"/>
      <c r="CT215" s="496"/>
      <c r="CU215" s="496"/>
      <c r="CV215" s="496"/>
      <c r="CW215" s="496"/>
      <c r="CX215" s="496"/>
      <c r="CY215" s="496"/>
      <c r="CZ215" s="496"/>
      <c r="DA215" s="259"/>
      <c r="DB215" s="259"/>
      <c r="DC215" s="312"/>
      <c r="DD215" s="497">
        <f t="shared" si="614"/>
        <v>2.1935541837548971E-2</v>
      </c>
      <c r="DE215" s="497">
        <f t="shared" si="617"/>
        <v>5.3597661527591149E-2</v>
      </c>
      <c r="DF215" s="497">
        <f t="shared" si="617"/>
        <v>5.0996603139883183E-2</v>
      </c>
      <c r="DG215" s="497">
        <f t="shared" si="617"/>
        <v>5.5933208307190833E-2</v>
      </c>
      <c r="DH215" s="497">
        <f t="shared" si="617"/>
        <v>5.3898649802704549E-2</v>
      </c>
      <c r="DI215" s="497">
        <f t="shared" si="617"/>
        <v>5.6598413555369015E-2</v>
      </c>
      <c r="DJ215" s="497">
        <f t="shared" si="617"/>
        <v>5.5415413839136569E-2</v>
      </c>
      <c r="DK215" s="497">
        <f t="shared" si="617"/>
        <v>6.1913665973714747E-2</v>
      </c>
      <c r="DL215" s="497">
        <f t="shared" si="617"/>
        <v>6.8950923804829839E-2</v>
      </c>
      <c r="DM215" s="497">
        <f t="shared" si="617"/>
        <v>6.957883133246652E-2</v>
      </c>
      <c r="DN215" s="497">
        <f t="shared" si="617"/>
        <v>7.3468407927796936E-2</v>
      </c>
      <c r="DO215" s="497">
        <f t="shared" si="617"/>
        <v>7.134683026986828E-2</v>
      </c>
      <c r="DP215" s="497">
        <f t="shared" si="617"/>
        <v>7.5606230595636009E-2</v>
      </c>
      <c r="DQ215" s="497">
        <f t="shared" si="617"/>
        <v>7.9655589492159687E-2</v>
      </c>
      <c r="DR215" s="497">
        <f t="shared" si="617"/>
        <v>7.3121771521183904E-2</v>
      </c>
      <c r="DS215" s="497">
        <f t="shared" si="617"/>
        <v>8.2111346249394909E-2</v>
      </c>
      <c r="DT215" s="497">
        <f t="shared" si="617"/>
        <v>8.2377071013854955E-2</v>
      </c>
      <c r="DU215" s="497">
        <f t="shared" si="617"/>
        <v>8.6992879976654627E-2</v>
      </c>
      <c r="DV215" s="497">
        <f t="shared" si="617"/>
        <v>8.3341065527833172E-2</v>
      </c>
      <c r="DW215" s="497">
        <f t="shared" si="617"/>
        <v>8.690082835796982E-2</v>
      </c>
      <c r="DX215" s="497">
        <f t="shared" si="617"/>
        <v>8.8292316068664334E-2</v>
      </c>
      <c r="DY215" s="497">
        <f t="shared" si="617"/>
        <v>8.6300162089664595E-2</v>
      </c>
      <c r="DZ215" s="497">
        <f t="shared" si="617"/>
        <v>8.869682930672261E-2</v>
      </c>
      <c r="EA215" s="497">
        <f t="shared" si="617"/>
        <v>8.5361712643228629E-2</v>
      </c>
      <c r="EB215" s="497">
        <f t="shared" si="617"/>
        <v>8.8803194536773378E-2</v>
      </c>
      <c r="EC215" s="497">
        <f t="shared" si="617"/>
        <v>9.0871820435190431E-2</v>
      </c>
      <c r="ED215" s="497">
        <f t="shared" si="617"/>
        <v>8.6458091718737889E-2</v>
      </c>
      <c r="EE215" s="497">
        <f t="shared" si="617"/>
        <v>9.7185893141320215E-2</v>
      </c>
      <c r="EF215" s="497">
        <f t="shared" si="617"/>
        <v>9.5793209108447366E-2</v>
      </c>
      <c r="EG215" s="497">
        <f t="shared" si="617"/>
        <v>9.876126798048887E-2</v>
      </c>
      <c r="EH215" s="497">
        <f t="shared" si="617"/>
        <v>9.5224632204657156E-2</v>
      </c>
      <c r="EI215" s="497">
        <f t="shared" si="617"/>
        <v>9.7442255187412577E-2</v>
      </c>
      <c r="EJ215" s="497">
        <f t="shared" si="617"/>
        <v>9.5459793271158319E-2</v>
      </c>
      <c r="EK215" s="497">
        <f t="shared" si="617"/>
        <v>9.1854220790600419E-2</v>
      </c>
      <c r="EL215" s="497">
        <f t="shared" si="617"/>
        <v>9.443339546269619E-2</v>
      </c>
      <c r="EM215" s="497">
        <f t="shared" si="617"/>
        <v>9.1062786909323068E-2</v>
      </c>
      <c r="EN215" s="497">
        <f t="shared" si="617"/>
        <v>3.3311831192057155E-2</v>
      </c>
      <c r="EO215" s="497">
        <f t="shared" si="617"/>
        <v>2.204552977082317E-2</v>
      </c>
      <c r="EP215" s="497">
        <f t="shared" si="617"/>
        <v>0.13432452857594893</v>
      </c>
      <c r="EQ215" s="497">
        <f t="shared" si="617"/>
        <v>0.13094470219708576</v>
      </c>
      <c r="ER215" s="497">
        <f t="shared" si="617"/>
        <v>0.15478887060924515</v>
      </c>
      <c r="ES215" s="497">
        <f t="shared" si="617"/>
        <v>0.1658685388740633</v>
      </c>
      <c r="ET215" s="497">
        <f t="shared" si="617"/>
        <v>0.17266253995404102</v>
      </c>
      <c r="EU215" s="497">
        <f t="shared" si="617"/>
        <v>0.17054429849033573</v>
      </c>
      <c r="EV215" s="497">
        <f t="shared" si="617"/>
        <v>0.17564523730990281</v>
      </c>
      <c r="EW215" s="497">
        <f t="shared" si="617"/>
        <v>0.17676642116188684</v>
      </c>
      <c r="EX215" s="497">
        <f t="shared" si="617"/>
        <v>0.17219228755025393</v>
      </c>
      <c r="EY215" s="497">
        <f t="shared" si="617"/>
        <v>0.17792890152352875</v>
      </c>
      <c r="EZ215" s="497">
        <f t="shared" si="617"/>
        <v>0.17269620774895228</v>
      </c>
      <c r="FA215" s="497">
        <f t="shared" si="617"/>
        <v>0.17902539094811454</v>
      </c>
      <c r="FB215" s="497">
        <f t="shared" si="617"/>
        <v>0.18006862851487287</v>
      </c>
      <c r="FC215" s="497">
        <f t="shared" si="617"/>
        <v>0.1700200750815882</v>
      </c>
      <c r="FD215" s="497">
        <f t="shared" si="617"/>
        <v>0.18365425882119363</v>
      </c>
      <c r="FE215" s="497">
        <f t="shared" si="617"/>
        <v>0.1770901063770301</v>
      </c>
      <c r="FF215" s="497">
        <f t="shared" si="617"/>
        <v>0.18430121639209457</v>
      </c>
      <c r="FG215" s="497">
        <f t="shared" si="617"/>
        <v>0.17900686538354776</v>
      </c>
      <c r="FH215" s="497">
        <f t="shared" si="617"/>
        <v>0.18641284220958859</v>
      </c>
      <c r="FI215" s="497">
        <f t="shared" si="617"/>
        <v>0.1873083156560158</v>
      </c>
      <c r="FJ215" s="497">
        <f t="shared" si="617"/>
        <v>0.18162312750536055</v>
      </c>
      <c r="FK215" s="497">
        <f t="shared" si="617"/>
        <v>0.18890702008116639</v>
      </c>
      <c r="FL215" s="497">
        <f t="shared" si="617"/>
        <v>0.1835242813262086</v>
      </c>
      <c r="FM215" s="497">
        <f t="shared" si="617"/>
        <v>0.11007649249877052</v>
      </c>
      <c r="FN215" s="497">
        <f t="shared" si="617"/>
        <v>0.1878033510545675</v>
      </c>
      <c r="FO215" s="497">
        <f t="shared" si="617"/>
        <v>0.16772547803185367</v>
      </c>
      <c r="FP215" s="497">
        <f t="shared" ref="FP215:GY215" si="618">FP191*(1-$D$5)</f>
        <v>0.18392455220957837</v>
      </c>
      <c r="FQ215" s="497">
        <f t="shared" si="618"/>
        <v>0.17372742343259601</v>
      </c>
      <c r="FR215" s="497">
        <f t="shared" si="618"/>
        <v>0.18108739035383295</v>
      </c>
      <c r="FS215" s="497">
        <f t="shared" si="618"/>
        <v>0.17463445927116986</v>
      </c>
      <c r="FT215" s="497">
        <f t="shared" si="618"/>
        <v>0.18068553064357307</v>
      </c>
      <c r="FU215" s="497">
        <f t="shared" si="618"/>
        <v>0.18090839105528797</v>
      </c>
      <c r="FV215" s="497">
        <f t="shared" si="618"/>
        <v>0.17645885436171818</v>
      </c>
      <c r="FW215" s="497">
        <f t="shared" si="618"/>
        <v>0.18385156127554358</v>
      </c>
      <c r="FX215" s="497">
        <f t="shared" si="618"/>
        <v>0.17960454644274557</v>
      </c>
      <c r="FY215" s="497">
        <f t="shared" si="618"/>
        <v>0.18520449794317112</v>
      </c>
      <c r="FZ215" s="497">
        <f t="shared" si="618"/>
        <v>0.18400163887429419</v>
      </c>
      <c r="GA215" s="497">
        <f t="shared" si="618"/>
        <v>0.16542588899924607</v>
      </c>
      <c r="GB215" s="497">
        <f t="shared" si="618"/>
        <v>0.18175556201590984</v>
      </c>
      <c r="GC215" s="497">
        <f t="shared" si="618"/>
        <v>0.17247010614551508</v>
      </c>
      <c r="GD215" s="497">
        <f t="shared" si="618"/>
        <v>0.17873783523924566</v>
      </c>
      <c r="GE215" s="497">
        <f t="shared" si="618"/>
        <v>0.1725704972069767</v>
      </c>
      <c r="GF215" s="497">
        <f t="shared" si="618"/>
        <v>0.17762986742019224</v>
      </c>
      <c r="GG215" s="497">
        <f t="shared" si="618"/>
        <v>0.17558945327405609</v>
      </c>
      <c r="GH215" s="497">
        <f t="shared" si="618"/>
        <v>0.17021407678249503</v>
      </c>
      <c r="GI215" s="497">
        <f t="shared" si="618"/>
        <v>0.17712148651670684</v>
      </c>
      <c r="GJ215" s="497">
        <f t="shared" si="618"/>
        <v>0.17311401612068633</v>
      </c>
      <c r="GK215" s="497">
        <f t="shared" si="618"/>
        <v>0.18020921418303126</v>
      </c>
      <c r="GL215" s="497">
        <f t="shared" si="618"/>
        <v>0.18139430109229329</v>
      </c>
      <c r="GM215" s="497">
        <f t="shared" si="618"/>
        <v>0.16545794888733895</v>
      </c>
      <c r="GN215" s="497">
        <f t="shared" si="618"/>
        <v>0.18512227218280569</v>
      </c>
      <c r="GO215" s="497">
        <f t="shared" si="618"/>
        <v>0.18160889678670036</v>
      </c>
      <c r="GP215" s="497">
        <f t="shared" si="618"/>
        <v>0.18798082773476132</v>
      </c>
      <c r="GQ215" s="497">
        <f t="shared" si="618"/>
        <v>0.18307847753624687</v>
      </c>
      <c r="GR215" s="497">
        <f t="shared" si="618"/>
        <v>0.18838622849280473</v>
      </c>
      <c r="GS215" s="497">
        <f t="shared" si="618"/>
        <v>0.18738397950850683</v>
      </c>
      <c r="GT215" s="497">
        <f t="shared" si="618"/>
        <v>0.18201380150369492</v>
      </c>
      <c r="GU215" s="497">
        <f t="shared" si="618"/>
        <v>0.1891560030217693</v>
      </c>
      <c r="GV215" s="497">
        <f t="shared" si="618"/>
        <v>0.18465844850572832</v>
      </c>
      <c r="GW215" s="497">
        <f t="shared" si="618"/>
        <v>0.1910798689084732</v>
      </c>
      <c r="GX215" s="497">
        <f t="shared" si="618"/>
        <v>0.19071311887785952</v>
      </c>
      <c r="GY215" s="497">
        <f t="shared" si="618"/>
        <v>0.17768025125765102</v>
      </c>
    </row>
    <row r="216" spans="2:207" s="299" customFormat="1" ht="30.75" customHeight="1" x14ac:dyDescent="0.25">
      <c r="B216" s="283"/>
      <c r="C216" s="283"/>
      <c r="D216" s="494"/>
      <c r="E216" s="312"/>
      <c r="F216" s="283"/>
      <c r="G216" s="283"/>
      <c r="H216" s="283"/>
      <c r="I216" s="283"/>
      <c r="J216" s="283"/>
      <c r="K216" s="283"/>
      <c r="L216" s="283"/>
      <c r="M216" s="495"/>
      <c r="N216" s="283"/>
      <c r="O216" s="283"/>
      <c r="P216" s="283"/>
      <c r="Q216" s="283"/>
      <c r="R216" s="283"/>
      <c r="S216" s="283"/>
      <c r="T216" s="283"/>
      <c r="U216" s="283"/>
      <c r="V216" s="283"/>
      <c r="W216" s="283"/>
      <c r="X216" s="283"/>
      <c r="Y216" s="283"/>
      <c r="Z216" s="283"/>
      <c r="AA216" s="283"/>
      <c r="AB216" s="283"/>
      <c r="AC216" s="283"/>
      <c r="AD216" s="283"/>
      <c r="AE216" s="283"/>
      <c r="AF216" s="283"/>
      <c r="AG216" s="283"/>
      <c r="AH216" s="283"/>
      <c r="AI216" s="283"/>
      <c r="AJ216" s="283"/>
      <c r="AK216" s="283"/>
      <c r="AL216" s="283"/>
      <c r="AM216" s="283"/>
      <c r="AN216" s="283"/>
      <c r="AO216" s="283"/>
      <c r="AP216" s="496"/>
      <c r="AQ216" s="496"/>
      <c r="AR216" s="496"/>
      <c r="AS216" s="496"/>
      <c r="AT216" s="496"/>
      <c r="AU216" s="496"/>
      <c r="AV216" s="496"/>
      <c r="AW216" s="496"/>
      <c r="AX216" s="496"/>
      <c r="AY216" s="496"/>
      <c r="AZ216" s="496"/>
      <c r="BA216" s="496"/>
      <c r="BB216" s="496"/>
      <c r="BC216" s="496"/>
      <c r="BD216" s="496"/>
      <c r="BE216" s="496"/>
      <c r="BF216" s="496"/>
      <c r="BG216" s="496"/>
      <c r="BH216" s="496"/>
      <c r="BI216" s="496"/>
      <c r="BJ216" s="496"/>
      <c r="BK216" s="496"/>
      <c r="BL216" s="496"/>
      <c r="BM216" s="496"/>
      <c r="BN216" s="496"/>
      <c r="BO216" s="496"/>
      <c r="BP216" s="496"/>
      <c r="BQ216" s="496"/>
      <c r="BR216" s="496"/>
      <c r="BS216" s="496"/>
      <c r="BT216" s="496"/>
      <c r="BU216" s="496"/>
      <c r="BV216" s="496"/>
      <c r="BW216" s="496"/>
      <c r="BX216" s="496"/>
      <c r="BY216" s="496"/>
      <c r="BZ216" s="496"/>
      <c r="CA216" s="496"/>
      <c r="CB216" s="496"/>
      <c r="CC216" s="496"/>
      <c r="CD216" s="496"/>
      <c r="CE216" s="496"/>
      <c r="CF216" s="496"/>
      <c r="CG216" s="496"/>
      <c r="CH216" s="496"/>
      <c r="CI216" s="496"/>
      <c r="CJ216" s="496"/>
      <c r="CK216" s="496"/>
      <c r="CL216" s="496"/>
      <c r="CM216" s="496"/>
      <c r="CN216" s="496"/>
      <c r="CO216" s="496"/>
      <c r="CP216" s="496"/>
      <c r="CQ216" s="496"/>
      <c r="CR216" s="496"/>
      <c r="CS216" s="496"/>
      <c r="CT216" s="496"/>
      <c r="CU216" s="496"/>
      <c r="CV216" s="496"/>
      <c r="CW216" s="496"/>
      <c r="CX216" s="496"/>
      <c r="CY216" s="496"/>
      <c r="CZ216" s="496"/>
      <c r="DA216" s="259"/>
      <c r="DB216" s="259"/>
      <c r="DC216" s="312"/>
      <c r="DD216" s="497"/>
      <c r="DE216" s="497"/>
      <c r="DF216" s="497"/>
      <c r="DG216" s="497"/>
      <c r="DH216" s="497"/>
      <c r="DI216" s="497"/>
      <c r="DJ216" s="497"/>
      <c r="DK216" s="497"/>
      <c r="DL216" s="497"/>
      <c r="DM216" s="497"/>
      <c r="DN216" s="497"/>
      <c r="DO216" s="497"/>
      <c r="DP216" s="497"/>
      <c r="DQ216" s="497"/>
      <c r="DR216" s="497"/>
      <c r="DS216" s="497"/>
      <c r="DT216" s="497"/>
      <c r="DU216" s="497"/>
      <c r="DV216" s="497"/>
      <c r="DW216" s="497"/>
      <c r="DX216" s="497"/>
      <c r="DY216" s="497"/>
      <c r="DZ216" s="497"/>
      <c r="EA216" s="497"/>
      <c r="EB216" s="497"/>
      <c r="EC216" s="497"/>
      <c r="ED216" s="497"/>
      <c r="EE216" s="497"/>
      <c r="EF216" s="497"/>
      <c r="EG216" s="497"/>
      <c r="EH216" s="497"/>
      <c r="EI216" s="497"/>
      <c r="EJ216" s="497"/>
      <c r="EK216" s="497"/>
      <c r="EL216" s="497"/>
      <c r="EM216" s="497"/>
      <c r="EN216" s="497"/>
      <c r="EO216" s="497"/>
      <c r="EP216" s="497"/>
      <c r="EQ216" s="497"/>
      <c r="ER216" s="497"/>
      <c r="ES216" s="497"/>
      <c r="ET216" s="497"/>
      <c r="EU216" s="497"/>
      <c r="EV216" s="497"/>
      <c r="EW216" s="497"/>
      <c r="EX216" s="497"/>
      <c r="EY216" s="497"/>
      <c r="EZ216" s="497"/>
      <c r="FA216" s="497"/>
      <c r="FB216" s="497"/>
      <c r="FC216" s="497"/>
      <c r="FD216" s="497"/>
      <c r="FE216" s="497"/>
      <c r="FF216" s="497"/>
      <c r="FG216" s="497"/>
      <c r="FH216" s="497"/>
      <c r="FI216" s="497"/>
      <c r="FJ216" s="497"/>
      <c r="FK216" s="497"/>
      <c r="FL216" s="497"/>
      <c r="FM216" s="497"/>
      <c r="FN216" s="497"/>
      <c r="FO216" s="497"/>
      <c r="FP216" s="497"/>
      <c r="FQ216" s="497"/>
      <c r="FR216" s="497"/>
      <c r="FS216" s="497"/>
      <c r="FT216" s="497"/>
      <c r="FU216" s="497"/>
      <c r="FV216" s="497"/>
      <c r="FW216" s="497"/>
      <c r="FX216" s="497"/>
      <c r="FY216" s="497"/>
      <c r="FZ216" s="497"/>
      <c r="GA216" s="497"/>
      <c r="GB216" s="497"/>
      <c r="GC216" s="497"/>
      <c r="GD216" s="497"/>
      <c r="GE216" s="497"/>
      <c r="GF216" s="497"/>
      <c r="GG216" s="497"/>
      <c r="GH216" s="497"/>
      <c r="GI216" s="497"/>
      <c r="GJ216" s="497"/>
      <c r="GK216" s="497"/>
      <c r="GL216" s="497"/>
      <c r="GM216" s="497"/>
      <c r="GN216" s="497"/>
      <c r="GO216" s="497"/>
      <c r="GP216" s="497"/>
      <c r="GQ216" s="497"/>
      <c r="GR216" s="497"/>
      <c r="GS216" s="497"/>
      <c r="GT216" s="497"/>
      <c r="GU216" s="497"/>
      <c r="GV216" s="497"/>
      <c r="GW216" s="497"/>
      <c r="GX216" s="497"/>
      <c r="GY216" s="497"/>
    </row>
    <row r="217" spans="2:207" ht="18.75" customHeight="1" x14ac:dyDescent="0.25">
      <c r="D217" s="227"/>
      <c r="E217"/>
      <c r="DD217" s="316"/>
      <c r="DE217" s="316"/>
      <c r="DF217" s="316"/>
      <c r="DG217" s="316"/>
      <c r="DH217" s="316"/>
      <c r="DI217" s="316"/>
      <c r="DJ217" s="316"/>
      <c r="DK217" s="316"/>
      <c r="DL217" s="316"/>
      <c r="DM217" s="316"/>
      <c r="DN217" s="316"/>
      <c r="DO217" s="316"/>
      <c r="DP217" s="316"/>
      <c r="DQ217" s="316"/>
      <c r="DR217" s="316"/>
      <c r="DS217" s="316"/>
      <c r="DT217" s="316"/>
      <c r="DU217" s="316"/>
      <c r="DV217" s="316"/>
      <c r="DW217" s="316"/>
      <c r="DX217" s="316"/>
      <c r="DY217" s="316"/>
      <c r="DZ217" s="316"/>
      <c r="EA217" s="316"/>
      <c r="EB217" s="316"/>
      <c r="EC217" s="316"/>
      <c r="ED217" s="316"/>
      <c r="EE217" s="316"/>
      <c r="EF217" s="316"/>
      <c r="EG217" s="316"/>
      <c r="EH217" s="316"/>
      <c r="EI217" s="316"/>
      <c r="EJ217" s="316"/>
      <c r="EK217" s="316"/>
      <c r="EL217" s="316"/>
      <c r="EM217" s="316"/>
      <c r="EN217" s="317"/>
      <c r="EO217" s="318"/>
      <c r="EP217" s="316"/>
      <c r="EQ217" s="316"/>
      <c r="ER217" s="316"/>
      <c r="ES217" s="316"/>
      <c r="ET217" s="316"/>
      <c r="EU217" s="316"/>
      <c r="EV217" s="316"/>
      <c r="EW217" s="316"/>
      <c r="EX217" s="316"/>
      <c r="EY217" s="316"/>
      <c r="EZ217" s="316"/>
      <c r="FA217" s="316"/>
      <c r="FB217" s="316"/>
      <c r="FC217" s="316"/>
      <c r="FD217" s="316"/>
      <c r="FE217" s="316"/>
      <c r="FF217" s="316"/>
      <c r="FG217" s="316"/>
      <c r="FH217" s="316"/>
      <c r="FI217" s="316"/>
      <c r="FJ217" s="316"/>
      <c r="FK217" s="316"/>
      <c r="FL217" s="316"/>
      <c r="FM217" s="316"/>
      <c r="FN217" s="360"/>
      <c r="FO217" s="316"/>
      <c r="FP217" s="316"/>
      <c r="FQ217" s="316"/>
      <c r="FR217" s="316"/>
      <c r="FS217" s="316"/>
      <c r="FT217" s="316"/>
      <c r="FU217" s="316"/>
      <c r="FV217" s="316"/>
      <c r="FW217" s="316"/>
      <c r="FX217" s="316"/>
      <c r="FY217" s="316"/>
      <c r="FZ217" s="316"/>
      <c r="GA217" s="316"/>
      <c r="GB217" s="316"/>
      <c r="GC217" s="316"/>
      <c r="GD217" s="316"/>
      <c r="GE217" s="316"/>
      <c r="GF217" s="316"/>
      <c r="GG217" s="316"/>
      <c r="GH217" s="316"/>
      <c r="GI217" s="316"/>
      <c r="GJ217" s="316"/>
      <c r="GK217" s="361"/>
    </row>
    <row r="218" spans="2:207" ht="18.75" customHeight="1" x14ac:dyDescent="0.25">
      <c r="D218" s="296" t="s">
        <v>276</v>
      </c>
      <c r="E218"/>
      <c r="DD218" s="316"/>
      <c r="DE218" s="316"/>
      <c r="DF218" s="316"/>
      <c r="DG218" s="316"/>
      <c r="DH218" s="316"/>
      <c r="DI218" s="316"/>
      <c r="DJ218" s="316"/>
      <c r="DK218" s="316"/>
      <c r="DL218" s="316"/>
      <c r="DM218" s="316"/>
      <c r="DN218" s="316"/>
      <c r="DO218" s="316"/>
      <c r="DP218" s="316"/>
      <c r="DQ218" s="316"/>
      <c r="DR218" s="316"/>
      <c r="DS218" s="316"/>
      <c r="DT218" s="316"/>
      <c r="DU218" s="316"/>
      <c r="DV218" s="316"/>
      <c r="DW218" s="316"/>
      <c r="DX218" s="316"/>
      <c r="DY218" s="316"/>
      <c r="DZ218" s="316"/>
      <c r="EA218" s="316"/>
      <c r="EB218" s="316"/>
      <c r="EC218" s="316"/>
      <c r="ED218" s="316"/>
      <c r="EE218" s="316"/>
      <c r="EF218" s="316"/>
      <c r="EG218" s="316"/>
      <c r="EH218" s="316"/>
      <c r="EI218" s="316"/>
      <c r="EJ218" s="316"/>
      <c r="EK218" s="316"/>
      <c r="EL218" s="316"/>
      <c r="EM218" s="316"/>
      <c r="EN218" s="317"/>
      <c r="EO218" s="318"/>
      <c r="EP218" s="316"/>
      <c r="EQ218" s="316"/>
      <c r="ER218" s="316"/>
      <c r="ES218" s="316"/>
      <c r="ET218" s="316"/>
      <c r="EU218" s="316"/>
      <c r="EV218" s="316"/>
      <c r="EW218" s="316"/>
      <c r="EX218" s="316"/>
      <c r="EY218" s="316"/>
      <c r="EZ218" s="316"/>
      <c r="FA218" s="316"/>
      <c r="FB218" s="316"/>
      <c r="FC218" s="316"/>
      <c r="FD218" s="316"/>
      <c r="FE218" s="316"/>
      <c r="FF218" s="316"/>
      <c r="FG218" s="316"/>
      <c r="FH218" s="316"/>
      <c r="FI218" s="316"/>
      <c r="FJ218" s="316"/>
      <c r="FK218" s="316"/>
      <c r="FL218" s="316"/>
      <c r="FM218" s="316"/>
      <c r="FN218" s="360"/>
      <c r="FO218" s="316"/>
      <c r="FP218" s="316"/>
      <c r="FQ218" s="316"/>
      <c r="FR218" s="316"/>
      <c r="FS218" s="316"/>
      <c r="FT218" s="316"/>
      <c r="FU218" s="316"/>
      <c r="FV218" s="316"/>
      <c r="FW218" s="316"/>
      <c r="FX218" s="316"/>
      <c r="FY218" s="316"/>
      <c r="FZ218" s="316"/>
      <c r="GA218" s="316"/>
      <c r="GB218" s="316"/>
      <c r="GC218" s="316"/>
      <c r="GD218" s="316"/>
      <c r="GE218" s="316"/>
      <c r="GF218" s="316"/>
      <c r="GG218" s="316"/>
      <c r="GH218" s="316"/>
      <c r="GI218" s="316"/>
      <c r="GJ218" s="316"/>
      <c r="GK218" s="361"/>
    </row>
    <row r="219" spans="2:207" ht="21.75" customHeight="1" x14ac:dyDescent="0.25">
      <c r="D219" s="303" t="s">
        <v>259</v>
      </c>
      <c r="E219" s="294" t="s">
        <v>260</v>
      </c>
      <c r="DC219" s="312"/>
      <c r="DD219" s="429">
        <f>ABS(DD182-DD194-DD206)</f>
        <v>98.024821190010158</v>
      </c>
      <c r="DE219" s="429">
        <f t="shared" ref="DE219:FP219" si="619">ABS(DE182-DE194-DE206)</f>
        <v>239.51545060315084</v>
      </c>
      <c r="DF219" s="429">
        <f t="shared" si="619"/>
        <v>227.89192722505956</v>
      </c>
      <c r="DG219" s="429">
        <f t="shared" si="619"/>
        <v>249.95246452086789</v>
      </c>
      <c r="DH219" s="429">
        <f t="shared" si="619"/>
        <v>240.86049701535185</v>
      </c>
      <c r="DI219" s="429">
        <f t="shared" si="619"/>
        <v>252.92511165173121</v>
      </c>
      <c r="DJ219" s="429">
        <f t="shared" si="619"/>
        <v>247.63856179076473</v>
      </c>
      <c r="DK219" s="429">
        <f t="shared" si="619"/>
        <v>276.67773521338052</v>
      </c>
      <c r="DL219" s="429">
        <f t="shared" si="619"/>
        <v>308.12559939981338</v>
      </c>
      <c r="DM219" s="429">
        <f t="shared" si="619"/>
        <v>310.93157171525837</v>
      </c>
      <c r="DN219" s="429">
        <f t="shared" si="619"/>
        <v>328.31318248584114</v>
      </c>
      <c r="DO219" s="429">
        <f t="shared" si="619"/>
        <v>318.83234667611515</v>
      </c>
      <c r="DP219" s="429">
        <f t="shared" si="619"/>
        <v>337.86661345658445</v>
      </c>
      <c r="DQ219" s="429">
        <f t="shared" si="619"/>
        <v>355.96225407059649</v>
      </c>
      <c r="DR219" s="429">
        <f t="shared" si="619"/>
        <v>326.76414521893287</v>
      </c>
      <c r="DS219" s="429">
        <f t="shared" si="619"/>
        <v>366.93645834587318</v>
      </c>
      <c r="DT219" s="429">
        <f t="shared" si="619"/>
        <v>368.12392035227623</v>
      </c>
      <c r="DU219" s="429">
        <f t="shared" si="619"/>
        <v>388.75089421855029</v>
      </c>
      <c r="DV219" s="429">
        <f t="shared" si="619"/>
        <v>372.43178703551939</v>
      </c>
      <c r="DW219" s="429">
        <f t="shared" si="619"/>
        <v>388.33953700072294</v>
      </c>
      <c r="DX219" s="429">
        <f t="shared" si="619"/>
        <v>394.55777109036092</v>
      </c>
      <c r="DY219" s="429">
        <f t="shared" si="619"/>
        <v>385.65529952067584</v>
      </c>
      <c r="DZ219" s="429">
        <f t="shared" si="619"/>
        <v>396.36544642034886</v>
      </c>
      <c r="EA219" s="429">
        <f t="shared" si="619"/>
        <v>381.46158778726971</v>
      </c>
      <c r="EB219" s="429">
        <f t="shared" si="619"/>
        <v>396.84076782949279</v>
      </c>
      <c r="EC219" s="429">
        <f t="shared" si="619"/>
        <v>406.08497457410334</v>
      </c>
      <c r="ED219" s="429">
        <f t="shared" si="619"/>
        <v>386.36105020443671</v>
      </c>
      <c r="EE219" s="429">
        <f t="shared" si="619"/>
        <v>434.30109308090078</v>
      </c>
      <c r="EF219" s="429">
        <f t="shared" si="619"/>
        <v>428.07751290642545</v>
      </c>
      <c r="EG219" s="429">
        <f t="shared" si="619"/>
        <v>441.34107586593518</v>
      </c>
      <c r="EH219" s="429">
        <f t="shared" si="619"/>
        <v>425.53667531328256</v>
      </c>
      <c r="EI219" s="429">
        <f t="shared" si="619"/>
        <v>435.44671528226763</v>
      </c>
      <c r="EJ219" s="429">
        <f t="shared" si="619"/>
        <v>426.58755528084129</v>
      </c>
      <c r="EK219" s="429">
        <f t="shared" si="619"/>
        <v>410.47509267053539</v>
      </c>
      <c r="EL219" s="429">
        <f t="shared" si="619"/>
        <v>422.00082282675208</v>
      </c>
      <c r="EM219" s="429">
        <f t="shared" si="619"/>
        <v>406.9383592143721</v>
      </c>
      <c r="EN219" s="429">
        <f t="shared" si="619"/>
        <v>148.8628054094182</v>
      </c>
      <c r="EO219" s="429">
        <f t="shared" si="619"/>
        <v>98.516331615059542</v>
      </c>
      <c r="EP219" s="429">
        <f t="shared" si="619"/>
        <v>600.26499425468796</v>
      </c>
      <c r="EQ219" s="429">
        <f t="shared" si="619"/>
        <v>585.16133832975379</v>
      </c>
      <c r="ER219" s="429">
        <f t="shared" si="619"/>
        <v>691.71536659749495</v>
      </c>
      <c r="ES219" s="429">
        <f t="shared" si="619"/>
        <v>741.22782033794863</v>
      </c>
      <c r="ET219" s="429">
        <f t="shared" si="619"/>
        <v>771.58862683006521</v>
      </c>
      <c r="EU219" s="429">
        <f t="shared" si="619"/>
        <v>762.12269969433601</v>
      </c>
      <c r="EV219" s="429">
        <f t="shared" si="619"/>
        <v>784.91760576013087</v>
      </c>
      <c r="EW219" s="429">
        <f t="shared" si="619"/>
        <v>789.92791493898756</v>
      </c>
      <c r="EX219" s="429">
        <f t="shared" si="619"/>
        <v>769.48717849854984</v>
      </c>
      <c r="EY219" s="429">
        <f t="shared" si="619"/>
        <v>795.12276858932148</v>
      </c>
      <c r="EZ219" s="429">
        <f t="shared" si="619"/>
        <v>771.73908035432635</v>
      </c>
      <c r="FA219" s="429">
        <f t="shared" si="619"/>
        <v>800.02272413077844</v>
      </c>
      <c r="FB219" s="429">
        <f t="shared" si="619"/>
        <v>804.68470953772817</v>
      </c>
      <c r="FC219" s="429">
        <f t="shared" si="619"/>
        <v>759.78006752747842</v>
      </c>
      <c r="FD219" s="429">
        <f t="shared" si="619"/>
        <v>820.7080552218049</v>
      </c>
      <c r="FE219" s="429">
        <f t="shared" si="619"/>
        <v>791.37438868334493</v>
      </c>
      <c r="FF219" s="429">
        <f t="shared" si="619"/>
        <v>823.59915773820251</v>
      </c>
      <c r="FG219" s="429">
        <f t="shared" si="619"/>
        <v>799.93993770281827</v>
      </c>
      <c r="FH219" s="429">
        <f t="shared" si="619"/>
        <v>833.0355210937563</v>
      </c>
      <c r="FI219" s="429">
        <f t="shared" si="619"/>
        <v>837.03718310495708</v>
      </c>
      <c r="FJ219" s="429">
        <f t="shared" si="619"/>
        <v>811.63140302317311</v>
      </c>
      <c r="FK219" s="429">
        <f t="shared" si="619"/>
        <v>844.18142036937729</v>
      </c>
      <c r="FL219" s="429">
        <f t="shared" si="619"/>
        <v>820.12721610695678</v>
      </c>
      <c r="FM219" s="429">
        <f t="shared" si="619"/>
        <v>491.90617557232633</v>
      </c>
      <c r="FN219" s="429">
        <f t="shared" si="619"/>
        <v>839.24938086077873</v>
      </c>
      <c r="FO219" s="429">
        <f t="shared" si="619"/>
        <v>749.52604840321294</v>
      </c>
      <c r="FP219" s="429">
        <f t="shared" si="619"/>
        <v>821.91593334314234</v>
      </c>
      <c r="FQ219" s="429">
        <f t="shared" ref="FQ219:GY219" si="620">ABS(FQ182-FQ194-FQ206)</f>
        <v>776.34734276909262</v>
      </c>
      <c r="FR219" s="429">
        <f t="shared" si="620"/>
        <v>809.23731862479076</v>
      </c>
      <c r="FS219" s="429">
        <f t="shared" si="620"/>
        <v>780.40067441449264</v>
      </c>
      <c r="FT219" s="429">
        <f t="shared" si="620"/>
        <v>807.44150129174159</v>
      </c>
      <c r="FU219" s="429">
        <f t="shared" si="620"/>
        <v>808.43741250152493</v>
      </c>
      <c r="FV219" s="429">
        <f t="shared" si="620"/>
        <v>788.55347063240072</v>
      </c>
      <c r="FW219" s="429">
        <f t="shared" si="620"/>
        <v>821.58975388013914</v>
      </c>
      <c r="FX219" s="429">
        <f t="shared" si="620"/>
        <v>802.61083497950335</v>
      </c>
      <c r="FY219" s="429">
        <f t="shared" si="620"/>
        <v>827.63571234826225</v>
      </c>
      <c r="FZ219" s="429">
        <f t="shared" si="620"/>
        <v>822.26041567145057</v>
      </c>
      <c r="GA219" s="429">
        <f t="shared" si="620"/>
        <v>739.24972127159856</v>
      </c>
      <c r="GB219" s="429">
        <f t="shared" si="620"/>
        <v>812.22322196761138</v>
      </c>
      <c r="GC219" s="429">
        <f t="shared" si="620"/>
        <v>770.72868501456924</v>
      </c>
      <c r="GD219" s="429">
        <f t="shared" si="620"/>
        <v>798.73770472470267</v>
      </c>
      <c r="GE219" s="429">
        <f t="shared" si="620"/>
        <v>771.17730925744092</v>
      </c>
      <c r="GF219" s="429">
        <f t="shared" si="620"/>
        <v>793.7864549150861</v>
      </c>
      <c r="GG219" s="429">
        <f t="shared" si="620"/>
        <v>784.66831991254958</v>
      </c>
      <c r="GH219" s="429">
        <f t="shared" si="620"/>
        <v>760.64701588839807</v>
      </c>
      <c r="GI219" s="429">
        <f t="shared" si="620"/>
        <v>791.51461920983525</v>
      </c>
      <c r="GJ219" s="429">
        <f t="shared" si="620"/>
        <v>773.6061685363386</v>
      </c>
      <c r="GK219" s="429">
        <f t="shared" si="620"/>
        <v>805.31295410470375</v>
      </c>
      <c r="GL219" s="429">
        <f t="shared" si="620"/>
        <v>810.60883114459409</v>
      </c>
      <c r="GM219" s="429">
        <f t="shared" si="620"/>
        <v>739.39298943524591</v>
      </c>
      <c r="GN219" s="429">
        <f t="shared" si="620"/>
        <v>827.26826459991275</v>
      </c>
      <c r="GO219" s="429">
        <f t="shared" si="620"/>
        <v>811.5678092600283</v>
      </c>
      <c r="GP219" s="429">
        <f t="shared" si="620"/>
        <v>840.04248275770192</v>
      </c>
      <c r="GQ219" s="429">
        <f t="shared" si="620"/>
        <v>818.1350229293065</v>
      </c>
      <c r="GR219" s="429">
        <f t="shared" si="620"/>
        <v>841.85412420753698</v>
      </c>
      <c r="GS219" s="429">
        <f t="shared" si="620"/>
        <v>837.37530721722715</v>
      </c>
      <c r="GT219" s="429">
        <f t="shared" si="620"/>
        <v>813.37723401809092</v>
      </c>
      <c r="GU219" s="429">
        <f t="shared" si="620"/>
        <v>845.29406706909026</v>
      </c>
      <c r="GV219" s="429">
        <f t="shared" si="620"/>
        <v>825.19554474890936</v>
      </c>
      <c r="GW219" s="429">
        <f t="shared" si="620"/>
        <v>853.89137507881958</v>
      </c>
      <c r="GX219" s="429">
        <f t="shared" si="620"/>
        <v>852.25245471667006</v>
      </c>
      <c r="GY219" s="429">
        <f t="shared" si="620"/>
        <v>794.01160853537692</v>
      </c>
    </row>
    <row r="220" spans="2:207" ht="30" x14ac:dyDescent="0.25">
      <c r="D220" s="304"/>
      <c r="E220" s="294" t="s">
        <v>261</v>
      </c>
      <c r="DC220" s="312"/>
      <c r="DD220" s="429">
        <f t="shared" ref="DD220:DD228" si="621">ABS(DD183-DD195-DD207)</f>
        <v>50.366019175140856</v>
      </c>
      <c r="DE220" s="429">
        <f t="shared" ref="DE220:FP220" si="622">ABS(DE183-DE195-DE207)</f>
        <v>123.06515463504051</v>
      </c>
      <c r="DF220" s="429">
        <f t="shared" si="622"/>
        <v>117.0928856297357</v>
      </c>
      <c r="DG220" s="429">
        <f t="shared" si="622"/>
        <v>128.42778459681313</v>
      </c>
      <c r="DH220" s="429">
        <f t="shared" si="622"/>
        <v>123.75625136509277</v>
      </c>
      <c r="DI220" s="429">
        <f t="shared" si="622"/>
        <v>129.95515695594011</v>
      </c>
      <c r="DJ220" s="429">
        <f t="shared" si="622"/>
        <v>127.2388809307928</v>
      </c>
      <c r="DK220" s="429">
        <f t="shared" si="622"/>
        <v>142.15946479596147</v>
      </c>
      <c r="DL220" s="429">
        <f t="shared" si="622"/>
        <v>158.31765525632335</v>
      </c>
      <c r="DM220" s="429">
        <f t="shared" si="622"/>
        <v>159.75938862271914</v>
      </c>
      <c r="DN220" s="429">
        <f t="shared" si="622"/>
        <v>168.69021380289527</v>
      </c>
      <c r="DO220" s="429">
        <f t="shared" si="622"/>
        <v>163.81887660082666</v>
      </c>
      <c r="DP220" s="429">
        <f t="shared" si="622"/>
        <v>173.59885104007165</v>
      </c>
      <c r="DQ220" s="429">
        <f t="shared" si="622"/>
        <v>182.8965510622439</v>
      </c>
      <c r="DR220" s="429">
        <f t="shared" si="622"/>
        <v>167.89430476943855</v>
      </c>
      <c r="DS220" s="429">
        <f t="shared" si="622"/>
        <v>188.53519417579878</v>
      </c>
      <c r="DT220" s="429">
        <f t="shared" si="622"/>
        <v>189.14532264589639</v>
      </c>
      <c r="DU220" s="429">
        <f t="shared" si="622"/>
        <v>199.74364405736927</v>
      </c>
      <c r="DV220" s="429">
        <f t="shared" si="622"/>
        <v>191.35874260767929</v>
      </c>
      <c r="DW220" s="429">
        <f t="shared" si="622"/>
        <v>199.53228508451519</v>
      </c>
      <c r="DX220" s="429">
        <f t="shared" si="622"/>
        <v>202.72726869776903</v>
      </c>
      <c r="DY220" s="429">
        <f t="shared" si="622"/>
        <v>198.1531001520722</v>
      </c>
      <c r="DZ220" s="429">
        <f t="shared" si="622"/>
        <v>203.65606825309922</v>
      </c>
      <c r="EA220" s="429">
        <f t="shared" si="622"/>
        <v>195.99833401207258</v>
      </c>
      <c r="EB220" s="429">
        <f t="shared" si="622"/>
        <v>203.90029259257435</v>
      </c>
      <c r="EC220" s="429">
        <f t="shared" si="622"/>
        <v>208.65004769037267</v>
      </c>
      <c r="ED220" s="429">
        <f t="shared" si="622"/>
        <v>198.51572108868436</v>
      </c>
      <c r="EE220" s="429">
        <f t="shared" si="622"/>
        <v>223.14773866811697</v>
      </c>
      <c r="EF220" s="429">
        <f t="shared" si="622"/>
        <v>219.95000818924115</v>
      </c>
      <c r="EG220" s="429">
        <f t="shared" si="622"/>
        <v>226.76494402120196</v>
      </c>
      <c r="EH220" s="429">
        <f t="shared" si="622"/>
        <v>218.64450338562514</v>
      </c>
      <c r="EI220" s="429">
        <f t="shared" si="622"/>
        <v>223.73636947673293</v>
      </c>
      <c r="EJ220" s="429">
        <f t="shared" si="622"/>
        <v>219.18445479746441</v>
      </c>
      <c r="EK220" s="429">
        <f t="shared" si="622"/>
        <v>210.90572915494201</v>
      </c>
      <c r="EL220" s="429">
        <f t="shared" si="622"/>
        <v>216.82775113884614</v>
      </c>
      <c r="EM220" s="429">
        <f t="shared" si="622"/>
        <v>209.08852425818228</v>
      </c>
      <c r="EN220" s="429">
        <f t="shared" si="622"/>
        <v>76.487024619843055</v>
      </c>
      <c r="EO220" s="429">
        <f t="shared" si="622"/>
        <v>50.618561574017903</v>
      </c>
      <c r="EP220" s="429">
        <f t="shared" si="622"/>
        <v>308.421457379598</v>
      </c>
      <c r="EQ220" s="429">
        <f t="shared" si="622"/>
        <v>300.6610655248104</v>
      </c>
      <c r="ER220" s="429">
        <f t="shared" si="622"/>
        <v>355.40946665189631</v>
      </c>
      <c r="ES220" s="429">
        <f t="shared" si="622"/>
        <v>380.84940282547132</v>
      </c>
      <c r="ET220" s="429">
        <f t="shared" si="622"/>
        <v>396.44905343835637</v>
      </c>
      <c r="EU220" s="429">
        <f t="shared" si="622"/>
        <v>391.58537644470522</v>
      </c>
      <c r="EV220" s="429">
        <f t="shared" si="622"/>
        <v>403.29760057393793</v>
      </c>
      <c r="EW220" s="429">
        <f t="shared" si="622"/>
        <v>405.87194169603526</v>
      </c>
      <c r="EX220" s="429">
        <f t="shared" si="622"/>
        <v>395.36931071936164</v>
      </c>
      <c r="EY220" s="429">
        <f t="shared" si="622"/>
        <v>408.54110339802492</v>
      </c>
      <c r="EZ220" s="429">
        <f t="shared" si="622"/>
        <v>396.52635778837623</v>
      </c>
      <c r="FA220" s="429">
        <f t="shared" si="622"/>
        <v>411.05874384625366</v>
      </c>
      <c r="FB220" s="429">
        <f t="shared" si="622"/>
        <v>413.45411313691034</v>
      </c>
      <c r="FC220" s="429">
        <f t="shared" si="622"/>
        <v>390.38171134025635</v>
      </c>
      <c r="FD220" s="429">
        <f t="shared" si="622"/>
        <v>421.68704971538955</v>
      </c>
      <c r="FE220" s="429">
        <f t="shared" si="622"/>
        <v>406.61515268545821</v>
      </c>
      <c r="FF220" s="429">
        <f t="shared" si="622"/>
        <v>423.17252373115872</v>
      </c>
      <c r="FG220" s="429">
        <f t="shared" si="622"/>
        <v>411.01620744815102</v>
      </c>
      <c r="FH220" s="429">
        <f t="shared" si="622"/>
        <v>428.02101059336024</v>
      </c>
      <c r="FI220" s="429">
        <f t="shared" si="622"/>
        <v>430.07709988933448</v>
      </c>
      <c r="FJ220" s="429">
        <f t="shared" si="622"/>
        <v>417.02338562365679</v>
      </c>
      <c r="FK220" s="429">
        <f t="shared" si="622"/>
        <v>433.74787211501462</v>
      </c>
      <c r="FL220" s="429">
        <f t="shared" si="622"/>
        <v>421.38860944647632</v>
      </c>
      <c r="FM220" s="429">
        <f t="shared" si="622"/>
        <v>252.74573899218575</v>
      </c>
      <c r="FN220" s="429">
        <f t="shared" si="622"/>
        <v>431.21374664100716</v>
      </c>
      <c r="FO220" s="429">
        <f t="shared" si="622"/>
        <v>385.11310572011519</v>
      </c>
      <c r="FP220" s="429">
        <f t="shared" si="622"/>
        <v>422.30766816571634</v>
      </c>
      <c r="FQ220" s="429">
        <f t="shared" ref="FQ220:GY220" si="623">ABS(FQ183-FQ195-FQ207)</f>
        <v>398.89412373100714</v>
      </c>
      <c r="FR220" s="429">
        <f t="shared" si="623"/>
        <v>415.79328390807086</v>
      </c>
      <c r="FS220" s="429">
        <f t="shared" si="623"/>
        <v>400.9767613415334</v>
      </c>
      <c r="FT220" s="429">
        <f t="shared" si="623"/>
        <v>414.87057709633308</v>
      </c>
      <c r="FU220" s="429">
        <f t="shared" si="623"/>
        <v>415.38228507477919</v>
      </c>
      <c r="FV220" s="429">
        <f t="shared" si="623"/>
        <v>405.1657400681176</v>
      </c>
      <c r="FW220" s="429">
        <f t="shared" si="623"/>
        <v>422.14007427583505</v>
      </c>
      <c r="FX220" s="429">
        <f t="shared" si="623"/>
        <v>412.38853806624616</v>
      </c>
      <c r="FY220" s="429">
        <f t="shared" si="623"/>
        <v>425.24654115270226</v>
      </c>
      <c r="FZ220" s="429">
        <f t="shared" si="623"/>
        <v>422.48466622949701</v>
      </c>
      <c r="GA220" s="429">
        <f t="shared" si="623"/>
        <v>379.83303804870735</v>
      </c>
      <c r="GB220" s="429">
        <f t="shared" si="623"/>
        <v>417.32746742601995</v>
      </c>
      <c r="GC220" s="429">
        <f t="shared" si="623"/>
        <v>396.00720773598249</v>
      </c>
      <c r="GD220" s="429">
        <f t="shared" si="623"/>
        <v>410.3984895222863</v>
      </c>
      <c r="GE220" s="429">
        <f t="shared" si="623"/>
        <v>396.23771483555788</v>
      </c>
      <c r="GF220" s="429">
        <f t="shared" si="623"/>
        <v>407.8544936258931</v>
      </c>
      <c r="GG220" s="429">
        <f t="shared" si="623"/>
        <v>403.16951530301418</v>
      </c>
      <c r="GH220" s="429">
        <f t="shared" si="623"/>
        <v>390.8271570675717</v>
      </c>
      <c r="GI220" s="429">
        <f t="shared" si="623"/>
        <v>406.68720436890334</v>
      </c>
      <c r="GJ220" s="429">
        <f t="shared" si="623"/>
        <v>397.48568419198807</v>
      </c>
      <c r="GK220" s="429">
        <f t="shared" si="623"/>
        <v>413.77691074595299</v>
      </c>
      <c r="GL220" s="429">
        <f t="shared" si="623"/>
        <v>416.4979791580368</v>
      </c>
      <c r="GM220" s="429">
        <f t="shared" si="623"/>
        <v>379.90665049696128</v>
      </c>
      <c r="GN220" s="429">
        <f t="shared" si="623"/>
        <v>425.05774325320539</v>
      </c>
      <c r="GO220" s="429">
        <f t="shared" si="623"/>
        <v>416.99071058630318</v>
      </c>
      <c r="GP220" s="429">
        <f t="shared" si="623"/>
        <v>431.62124940268876</v>
      </c>
      <c r="GQ220" s="429">
        <f t="shared" si="623"/>
        <v>420.36500299080512</v>
      </c>
      <c r="GR220" s="429">
        <f t="shared" si="623"/>
        <v>432.55208678543698</v>
      </c>
      <c r="GS220" s="429">
        <f t="shared" si="623"/>
        <v>430.25083104554</v>
      </c>
      <c r="GT220" s="429">
        <f t="shared" si="623"/>
        <v>417.92040901323429</v>
      </c>
      <c r="GU220" s="429">
        <f t="shared" si="623"/>
        <v>434.31955981954275</v>
      </c>
      <c r="GV220" s="429">
        <f t="shared" si="623"/>
        <v>423.99276148131332</v>
      </c>
      <c r="GW220" s="429">
        <f t="shared" si="623"/>
        <v>438.73693263201926</v>
      </c>
      <c r="GX220" s="429">
        <f t="shared" si="623"/>
        <v>437.89484087011181</v>
      </c>
      <c r="GY220" s="429">
        <f t="shared" si="623"/>
        <v>407.9701795452271</v>
      </c>
    </row>
    <row r="221" spans="2:207" ht="23.25" customHeight="1" x14ac:dyDescent="0.25">
      <c r="D221" s="304"/>
      <c r="E221" s="294" t="s">
        <v>262</v>
      </c>
      <c r="DC221" s="312"/>
      <c r="DD221" s="429">
        <f t="shared" si="621"/>
        <v>0.98109999999999997</v>
      </c>
      <c r="DE221" s="429">
        <f t="shared" ref="DE221:FP221" si="624">ABS(DE184-DE196-DE208)</f>
        <v>0.98109999999999997</v>
      </c>
      <c r="DF221" s="429">
        <f t="shared" si="624"/>
        <v>0.98109999999999997</v>
      </c>
      <c r="DG221" s="429">
        <f t="shared" si="624"/>
        <v>0.98109999999999997</v>
      </c>
      <c r="DH221" s="429">
        <f t="shared" si="624"/>
        <v>0.98109999999999997</v>
      </c>
      <c r="DI221" s="429">
        <f t="shared" si="624"/>
        <v>0.98109999999999997</v>
      </c>
      <c r="DJ221" s="429">
        <f t="shared" si="624"/>
        <v>0.98109999999999997</v>
      </c>
      <c r="DK221" s="429">
        <f t="shared" si="624"/>
        <v>0.98109999999999997</v>
      </c>
      <c r="DL221" s="429">
        <f t="shared" si="624"/>
        <v>0.98109999999999997</v>
      </c>
      <c r="DM221" s="429">
        <f t="shared" si="624"/>
        <v>0.98109999999999997</v>
      </c>
      <c r="DN221" s="429">
        <f t="shared" si="624"/>
        <v>0.98109999999999997</v>
      </c>
      <c r="DO221" s="429">
        <f t="shared" si="624"/>
        <v>0.98109999999999997</v>
      </c>
      <c r="DP221" s="429">
        <f t="shared" si="624"/>
        <v>0.98109999999999997</v>
      </c>
      <c r="DQ221" s="429">
        <f t="shared" si="624"/>
        <v>0.98109999999999997</v>
      </c>
      <c r="DR221" s="429">
        <f t="shared" si="624"/>
        <v>0.98109999999999997</v>
      </c>
      <c r="DS221" s="429">
        <f t="shared" si="624"/>
        <v>0.98109999999999997</v>
      </c>
      <c r="DT221" s="429">
        <f t="shared" si="624"/>
        <v>0.98109999999999997</v>
      </c>
      <c r="DU221" s="429">
        <f t="shared" si="624"/>
        <v>0.98109999999999997</v>
      </c>
      <c r="DV221" s="429">
        <f t="shared" si="624"/>
        <v>0.98109999999999997</v>
      </c>
      <c r="DW221" s="429">
        <f t="shared" si="624"/>
        <v>0.98109999999999997</v>
      </c>
      <c r="DX221" s="429">
        <f t="shared" si="624"/>
        <v>0.98109999999999997</v>
      </c>
      <c r="DY221" s="429">
        <f t="shared" si="624"/>
        <v>0.98109999999999997</v>
      </c>
      <c r="DZ221" s="429">
        <f t="shared" si="624"/>
        <v>0.98109999999999997</v>
      </c>
      <c r="EA221" s="429">
        <f t="shared" si="624"/>
        <v>0.98109999999999997</v>
      </c>
      <c r="EB221" s="429">
        <f t="shared" si="624"/>
        <v>0.98109999999999997</v>
      </c>
      <c r="EC221" s="429">
        <f t="shared" si="624"/>
        <v>0.98109999999999997</v>
      </c>
      <c r="ED221" s="429">
        <f t="shared" si="624"/>
        <v>0.98109999999999997</v>
      </c>
      <c r="EE221" s="429">
        <f t="shared" si="624"/>
        <v>0.98109999999999997</v>
      </c>
      <c r="EF221" s="429">
        <f t="shared" si="624"/>
        <v>0.98109999999999997</v>
      </c>
      <c r="EG221" s="429">
        <f t="shared" si="624"/>
        <v>0.98109999999999997</v>
      </c>
      <c r="EH221" s="429">
        <f t="shared" si="624"/>
        <v>0.98109999999999997</v>
      </c>
      <c r="EI221" s="429">
        <f t="shared" si="624"/>
        <v>0.98109999999999997</v>
      </c>
      <c r="EJ221" s="429">
        <f t="shared" si="624"/>
        <v>0.98109999999999997</v>
      </c>
      <c r="EK221" s="429">
        <f t="shared" si="624"/>
        <v>0.98109999999999997</v>
      </c>
      <c r="EL221" s="429">
        <f t="shared" si="624"/>
        <v>0.98109999999999997</v>
      </c>
      <c r="EM221" s="429">
        <f t="shared" si="624"/>
        <v>0.98109999999999997</v>
      </c>
      <c r="EN221" s="429">
        <f t="shared" si="624"/>
        <v>0.98109999999999997</v>
      </c>
      <c r="EO221" s="429">
        <f t="shared" si="624"/>
        <v>0.88560000000000005</v>
      </c>
      <c r="EP221" s="429">
        <f t="shared" si="624"/>
        <v>0.88560000000000005</v>
      </c>
      <c r="EQ221" s="429">
        <f t="shared" si="624"/>
        <v>0.88560000000000005</v>
      </c>
      <c r="ER221" s="429">
        <f t="shared" si="624"/>
        <v>0.88560000000000005</v>
      </c>
      <c r="ES221" s="429">
        <f t="shared" si="624"/>
        <v>0.88560000000000005</v>
      </c>
      <c r="ET221" s="429">
        <f t="shared" si="624"/>
        <v>0.88560000000000005</v>
      </c>
      <c r="EU221" s="429">
        <f t="shared" si="624"/>
        <v>0.88560000000000005</v>
      </c>
      <c r="EV221" s="429">
        <f t="shared" si="624"/>
        <v>0.88560000000000005</v>
      </c>
      <c r="EW221" s="429">
        <f t="shared" si="624"/>
        <v>0.88560000000000005</v>
      </c>
      <c r="EX221" s="429">
        <f t="shared" si="624"/>
        <v>0.88560000000000005</v>
      </c>
      <c r="EY221" s="429">
        <f t="shared" si="624"/>
        <v>0.88560000000000005</v>
      </c>
      <c r="EZ221" s="429">
        <f t="shared" si="624"/>
        <v>0.88560000000000005</v>
      </c>
      <c r="FA221" s="429">
        <f t="shared" si="624"/>
        <v>0.88560000000000005</v>
      </c>
      <c r="FB221" s="429">
        <f t="shared" si="624"/>
        <v>0.88560000000000005</v>
      </c>
      <c r="FC221" s="429">
        <f t="shared" si="624"/>
        <v>0.88560000000000005</v>
      </c>
      <c r="FD221" s="429">
        <f t="shared" si="624"/>
        <v>0.88560000000000005</v>
      </c>
      <c r="FE221" s="429">
        <f t="shared" si="624"/>
        <v>0.88560000000000005</v>
      </c>
      <c r="FF221" s="429">
        <f t="shared" si="624"/>
        <v>0.88560000000000005</v>
      </c>
      <c r="FG221" s="429">
        <f t="shared" si="624"/>
        <v>0.88560000000000005</v>
      </c>
      <c r="FH221" s="429">
        <f t="shared" si="624"/>
        <v>0.88560000000000005</v>
      </c>
      <c r="FI221" s="429">
        <f t="shared" si="624"/>
        <v>0.88560000000000005</v>
      </c>
      <c r="FJ221" s="429">
        <f t="shared" si="624"/>
        <v>0.88560000000000005</v>
      </c>
      <c r="FK221" s="429">
        <f t="shared" si="624"/>
        <v>0.88560000000000005</v>
      </c>
      <c r="FL221" s="429">
        <f t="shared" si="624"/>
        <v>0.88560000000000005</v>
      </c>
      <c r="FM221" s="429">
        <f t="shared" si="624"/>
        <v>0.88560000000000005</v>
      </c>
      <c r="FN221" s="429">
        <f t="shared" si="624"/>
        <v>0.88560000000000005</v>
      </c>
      <c r="FO221" s="429">
        <f t="shared" si="624"/>
        <v>0.88560000000000005</v>
      </c>
      <c r="FP221" s="429">
        <f t="shared" si="624"/>
        <v>0.88560000000000005</v>
      </c>
      <c r="FQ221" s="429">
        <f t="shared" ref="FQ221:GY221" si="625">ABS(FQ184-FQ196-FQ208)</f>
        <v>0.88560000000000005</v>
      </c>
      <c r="FR221" s="429">
        <f t="shared" si="625"/>
        <v>0.88560000000000005</v>
      </c>
      <c r="FS221" s="429">
        <f t="shared" si="625"/>
        <v>0.88560000000000005</v>
      </c>
      <c r="FT221" s="429">
        <f t="shared" si="625"/>
        <v>0.88560000000000005</v>
      </c>
      <c r="FU221" s="429">
        <f t="shared" si="625"/>
        <v>0.88560000000000005</v>
      </c>
      <c r="FV221" s="429">
        <f t="shared" si="625"/>
        <v>0.88560000000000005</v>
      </c>
      <c r="FW221" s="429">
        <f t="shared" si="625"/>
        <v>0.88560000000000005</v>
      </c>
      <c r="FX221" s="429">
        <f t="shared" si="625"/>
        <v>0.88560000000000005</v>
      </c>
      <c r="FY221" s="429">
        <f t="shared" si="625"/>
        <v>0.88560000000000005</v>
      </c>
      <c r="FZ221" s="429">
        <f t="shared" si="625"/>
        <v>0.88560000000000005</v>
      </c>
      <c r="GA221" s="429">
        <f t="shared" si="625"/>
        <v>0.88560000000000005</v>
      </c>
      <c r="GB221" s="429">
        <f t="shared" si="625"/>
        <v>0.88560000000000005</v>
      </c>
      <c r="GC221" s="429">
        <f t="shared" si="625"/>
        <v>0.88560000000000005</v>
      </c>
      <c r="GD221" s="429">
        <f t="shared" si="625"/>
        <v>0.88560000000000005</v>
      </c>
      <c r="GE221" s="429">
        <f t="shared" si="625"/>
        <v>0.88560000000000005</v>
      </c>
      <c r="GF221" s="429">
        <f t="shared" si="625"/>
        <v>0.88560000000000005</v>
      </c>
      <c r="GG221" s="429">
        <f t="shared" si="625"/>
        <v>0.88560000000000005</v>
      </c>
      <c r="GH221" s="429">
        <f t="shared" si="625"/>
        <v>0.88560000000000005</v>
      </c>
      <c r="GI221" s="429">
        <f t="shared" si="625"/>
        <v>0.88560000000000005</v>
      </c>
      <c r="GJ221" s="429">
        <f t="shared" si="625"/>
        <v>0.88560000000000005</v>
      </c>
      <c r="GK221" s="429">
        <f t="shared" si="625"/>
        <v>0.88560000000000005</v>
      </c>
      <c r="GL221" s="429">
        <f t="shared" si="625"/>
        <v>0.88560000000000005</v>
      </c>
      <c r="GM221" s="429">
        <f t="shared" si="625"/>
        <v>0.88560000000000005</v>
      </c>
      <c r="GN221" s="429">
        <f t="shared" si="625"/>
        <v>0.88560000000000005</v>
      </c>
      <c r="GO221" s="429">
        <f t="shared" si="625"/>
        <v>0.88560000000000005</v>
      </c>
      <c r="GP221" s="429">
        <f t="shared" si="625"/>
        <v>0.88560000000000005</v>
      </c>
      <c r="GQ221" s="429">
        <f t="shared" si="625"/>
        <v>0.88560000000000005</v>
      </c>
      <c r="GR221" s="429">
        <f t="shared" si="625"/>
        <v>0.88560000000000005</v>
      </c>
      <c r="GS221" s="429">
        <f t="shared" si="625"/>
        <v>0.88560000000000005</v>
      </c>
      <c r="GT221" s="429">
        <f t="shared" si="625"/>
        <v>0.88560000000000005</v>
      </c>
      <c r="GU221" s="429">
        <f t="shared" si="625"/>
        <v>0.88560000000000005</v>
      </c>
      <c r="GV221" s="429">
        <f t="shared" si="625"/>
        <v>0.88560000000000005</v>
      </c>
      <c r="GW221" s="429">
        <f t="shared" si="625"/>
        <v>0.88560000000000005</v>
      </c>
      <c r="GX221" s="429">
        <f t="shared" si="625"/>
        <v>0.88560000000000005</v>
      </c>
      <c r="GY221" s="429">
        <f t="shared" si="625"/>
        <v>0.88560000000000005</v>
      </c>
    </row>
    <row r="222" spans="2:207" ht="30" x14ac:dyDescent="0.25">
      <c r="D222" s="305"/>
      <c r="E222" s="294" t="s">
        <v>263</v>
      </c>
      <c r="DC222" s="312"/>
      <c r="DD222" s="429">
        <f t="shared" si="621"/>
        <v>0.97209999999999996</v>
      </c>
      <c r="DE222" s="429">
        <f t="shared" ref="DE222:FP222" si="626">ABS(DE185-DE197-DE209)</f>
        <v>0.97209999999999996</v>
      </c>
      <c r="DF222" s="429">
        <f t="shared" si="626"/>
        <v>0.97209999999999996</v>
      </c>
      <c r="DG222" s="429">
        <f t="shared" si="626"/>
        <v>0.97209999999999996</v>
      </c>
      <c r="DH222" s="429">
        <f t="shared" si="626"/>
        <v>0.97209999999999996</v>
      </c>
      <c r="DI222" s="429">
        <f t="shared" si="626"/>
        <v>0.97209999999999996</v>
      </c>
      <c r="DJ222" s="429">
        <f t="shared" si="626"/>
        <v>0.97209999999999996</v>
      </c>
      <c r="DK222" s="429">
        <f t="shared" si="626"/>
        <v>0.97209999999999996</v>
      </c>
      <c r="DL222" s="429">
        <f t="shared" si="626"/>
        <v>0.97209999999999996</v>
      </c>
      <c r="DM222" s="429">
        <f t="shared" si="626"/>
        <v>0.97209999999999996</v>
      </c>
      <c r="DN222" s="429">
        <f t="shared" si="626"/>
        <v>0.97209999999999996</v>
      </c>
      <c r="DO222" s="429">
        <f t="shared" si="626"/>
        <v>0.97209999999999996</v>
      </c>
      <c r="DP222" s="429">
        <f t="shared" si="626"/>
        <v>0.97209999999999996</v>
      </c>
      <c r="DQ222" s="429">
        <f t="shared" si="626"/>
        <v>0.97209999999999996</v>
      </c>
      <c r="DR222" s="429">
        <f t="shared" si="626"/>
        <v>0.97209999999999996</v>
      </c>
      <c r="DS222" s="429">
        <f t="shared" si="626"/>
        <v>0.97209999999999996</v>
      </c>
      <c r="DT222" s="429">
        <f t="shared" si="626"/>
        <v>0.97209999999999996</v>
      </c>
      <c r="DU222" s="429">
        <f t="shared" si="626"/>
        <v>0.97209999999999996</v>
      </c>
      <c r="DV222" s="429">
        <f t="shared" si="626"/>
        <v>0.97209999999999996</v>
      </c>
      <c r="DW222" s="429">
        <f t="shared" si="626"/>
        <v>0.97209999999999996</v>
      </c>
      <c r="DX222" s="429">
        <f t="shared" si="626"/>
        <v>0.97209999999999996</v>
      </c>
      <c r="DY222" s="429">
        <f t="shared" si="626"/>
        <v>0.97209999999999996</v>
      </c>
      <c r="DZ222" s="429">
        <f t="shared" si="626"/>
        <v>0.97209999999999996</v>
      </c>
      <c r="EA222" s="429">
        <f t="shared" si="626"/>
        <v>0.97209999999999996</v>
      </c>
      <c r="EB222" s="429">
        <f t="shared" si="626"/>
        <v>0.97209999999999996</v>
      </c>
      <c r="EC222" s="429">
        <f t="shared" si="626"/>
        <v>0.97209999999999996</v>
      </c>
      <c r="ED222" s="429">
        <f t="shared" si="626"/>
        <v>0.97209999999999996</v>
      </c>
      <c r="EE222" s="429">
        <f t="shared" si="626"/>
        <v>0.97209999999999996</v>
      </c>
      <c r="EF222" s="429">
        <f t="shared" si="626"/>
        <v>0.97209999999999996</v>
      </c>
      <c r="EG222" s="429">
        <f t="shared" si="626"/>
        <v>0.97209999999999996</v>
      </c>
      <c r="EH222" s="429">
        <f t="shared" si="626"/>
        <v>0.97209999999999996</v>
      </c>
      <c r="EI222" s="429">
        <f t="shared" si="626"/>
        <v>0.97209999999999996</v>
      </c>
      <c r="EJ222" s="429">
        <f t="shared" si="626"/>
        <v>0.97209999999999996</v>
      </c>
      <c r="EK222" s="429">
        <f t="shared" si="626"/>
        <v>0.97209999999999996</v>
      </c>
      <c r="EL222" s="429">
        <f t="shared" si="626"/>
        <v>0.97209999999999996</v>
      </c>
      <c r="EM222" s="429">
        <f t="shared" si="626"/>
        <v>0.97209999999999996</v>
      </c>
      <c r="EN222" s="429">
        <f t="shared" si="626"/>
        <v>0.97209999999999996</v>
      </c>
      <c r="EO222" s="429">
        <f t="shared" si="626"/>
        <v>0.98919999999999997</v>
      </c>
      <c r="EP222" s="429">
        <f t="shared" si="626"/>
        <v>0.98919999999999997</v>
      </c>
      <c r="EQ222" s="429">
        <f t="shared" si="626"/>
        <v>0.98919999999999997</v>
      </c>
      <c r="ER222" s="429">
        <f t="shared" si="626"/>
        <v>0.98919999999999997</v>
      </c>
      <c r="ES222" s="429">
        <f t="shared" si="626"/>
        <v>0.98919999999999997</v>
      </c>
      <c r="ET222" s="429">
        <f t="shared" si="626"/>
        <v>0.98919999999999997</v>
      </c>
      <c r="EU222" s="429">
        <f t="shared" si="626"/>
        <v>0.98919999999999997</v>
      </c>
      <c r="EV222" s="429">
        <f t="shared" si="626"/>
        <v>0.98919999999999997</v>
      </c>
      <c r="EW222" s="429">
        <f t="shared" si="626"/>
        <v>0.98919999999999997</v>
      </c>
      <c r="EX222" s="429">
        <f t="shared" si="626"/>
        <v>0.98919999999999997</v>
      </c>
      <c r="EY222" s="429">
        <f t="shared" si="626"/>
        <v>0.98919999999999997</v>
      </c>
      <c r="EZ222" s="429">
        <f t="shared" si="626"/>
        <v>0.98919999999999997</v>
      </c>
      <c r="FA222" s="429">
        <f t="shared" si="626"/>
        <v>0.98919999999999997</v>
      </c>
      <c r="FB222" s="429">
        <f t="shared" si="626"/>
        <v>0.98919999999999997</v>
      </c>
      <c r="FC222" s="429">
        <f t="shared" si="626"/>
        <v>0.98919999999999997</v>
      </c>
      <c r="FD222" s="429">
        <f t="shared" si="626"/>
        <v>0.98919999999999997</v>
      </c>
      <c r="FE222" s="429">
        <f t="shared" si="626"/>
        <v>0.98919999999999997</v>
      </c>
      <c r="FF222" s="429">
        <f t="shared" si="626"/>
        <v>0.98919999999999997</v>
      </c>
      <c r="FG222" s="429">
        <f t="shared" si="626"/>
        <v>0.98919999999999997</v>
      </c>
      <c r="FH222" s="429">
        <f t="shared" si="626"/>
        <v>0.98919999999999997</v>
      </c>
      <c r="FI222" s="429">
        <f t="shared" si="626"/>
        <v>0.98919999999999997</v>
      </c>
      <c r="FJ222" s="429">
        <f t="shared" si="626"/>
        <v>0.98919999999999997</v>
      </c>
      <c r="FK222" s="429">
        <f t="shared" si="626"/>
        <v>0.98919999999999997</v>
      </c>
      <c r="FL222" s="429">
        <f t="shared" si="626"/>
        <v>0.98919999999999997</v>
      </c>
      <c r="FM222" s="429">
        <f t="shared" si="626"/>
        <v>0.98919999999999997</v>
      </c>
      <c r="FN222" s="429">
        <f t="shared" si="626"/>
        <v>0.98919999999999997</v>
      </c>
      <c r="FO222" s="429">
        <f t="shared" si="626"/>
        <v>0.98919999999999997</v>
      </c>
      <c r="FP222" s="429">
        <f t="shared" si="626"/>
        <v>0.98919999999999997</v>
      </c>
      <c r="FQ222" s="429">
        <f t="shared" ref="FQ222:GY222" si="627">ABS(FQ185-FQ197-FQ209)</f>
        <v>0.98919999999999997</v>
      </c>
      <c r="FR222" s="429">
        <f t="shared" si="627"/>
        <v>0.98919999999999997</v>
      </c>
      <c r="FS222" s="429">
        <f t="shared" si="627"/>
        <v>0.98919999999999997</v>
      </c>
      <c r="FT222" s="429">
        <f t="shared" si="627"/>
        <v>0.98919999999999997</v>
      </c>
      <c r="FU222" s="429">
        <f t="shared" si="627"/>
        <v>0.98919999999999997</v>
      </c>
      <c r="FV222" s="429">
        <f t="shared" si="627"/>
        <v>0.98919999999999997</v>
      </c>
      <c r="FW222" s="429">
        <f t="shared" si="627"/>
        <v>0.98919999999999997</v>
      </c>
      <c r="FX222" s="429">
        <f t="shared" si="627"/>
        <v>0.98919999999999997</v>
      </c>
      <c r="FY222" s="429">
        <f t="shared" si="627"/>
        <v>0.98919999999999997</v>
      </c>
      <c r="FZ222" s="429">
        <f t="shared" si="627"/>
        <v>0.98919999999999997</v>
      </c>
      <c r="GA222" s="429">
        <f t="shared" si="627"/>
        <v>0.98919999999999997</v>
      </c>
      <c r="GB222" s="429">
        <f t="shared" si="627"/>
        <v>0.98919999999999997</v>
      </c>
      <c r="GC222" s="429">
        <f t="shared" si="627"/>
        <v>0.98919999999999997</v>
      </c>
      <c r="GD222" s="429">
        <f t="shared" si="627"/>
        <v>0.98919999999999997</v>
      </c>
      <c r="GE222" s="429">
        <f t="shared" si="627"/>
        <v>0.98919999999999997</v>
      </c>
      <c r="GF222" s="429">
        <f t="shared" si="627"/>
        <v>0.98919999999999997</v>
      </c>
      <c r="GG222" s="429">
        <f t="shared" si="627"/>
        <v>0.98919999999999997</v>
      </c>
      <c r="GH222" s="429">
        <f t="shared" si="627"/>
        <v>0.98919999999999997</v>
      </c>
      <c r="GI222" s="429">
        <f t="shared" si="627"/>
        <v>0.98919999999999997</v>
      </c>
      <c r="GJ222" s="429">
        <f t="shared" si="627"/>
        <v>0.98919999999999997</v>
      </c>
      <c r="GK222" s="429">
        <f t="shared" si="627"/>
        <v>0.98919999999999997</v>
      </c>
      <c r="GL222" s="429">
        <f t="shared" si="627"/>
        <v>0.98919999999999997</v>
      </c>
      <c r="GM222" s="429">
        <f t="shared" si="627"/>
        <v>0.98919999999999997</v>
      </c>
      <c r="GN222" s="429">
        <f t="shared" si="627"/>
        <v>0.98919999999999997</v>
      </c>
      <c r="GO222" s="429">
        <f t="shared" si="627"/>
        <v>0.98919999999999997</v>
      </c>
      <c r="GP222" s="429">
        <f t="shared" si="627"/>
        <v>0.98919999999999997</v>
      </c>
      <c r="GQ222" s="429">
        <f t="shared" si="627"/>
        <v>0.98919999999999997</v>
      </c>
      <c r="GR222" s="429">
        <f t="shared" si="627"/>
        <v>0.98919999999999997</v>
      </c>
      <c r="GS222" s="429">
        <f t="shared" si="627"/>
        <v>0.98919999999999997</v>
      </c>
      <c r="GT222" s="429">
        <f t="shared" si="627"/>
        <v>0.98919999999999997</v>
      </c>
      <c r="GU222" s="429">
        <f t="shared" si="627"/>
        <v>0.98919999999999997</v>
      </c>
      <c r="GV222" s="429">
        <f t="shared" si="627"/>
        <v>0.98919999999999997</v>
      </c>
      <c r="GW222" s="429">
        <f t="shared" si="627"/>
        <v>0.98919999999999997</v>
      </c>
      <c r="GX222" s="429">
        <f t="shared" si="627"/>
        <v>0.98919999999999997</v>
      </c>
      <c r="GY222" s="429">
        <f t="shared" si="627"/>
        <v>0.98919999999999997</v>
      </c>
    </row>
    <row r="223" spans="2:207" ht="30" x14ac:dyDescent="0.25">
      <c r="D223" s="295" t="s">
        <v>264</v>
      </c>
      <c r="E223" s="294" t="s">
        <v>270</v>
      </c>
      <c r="DC223" s="312"/>
      <c r="DD223" s="429">
        <f t="shared" si="621"/>
        <v>87483.504261125097</v>
      </c>
      <c r="DE223" s="429">
        <f t="shared" ref="DE223:FP223" si="628">ABS(DE186-DE198-DE210)</f>
        <v>89640.713495769101</v>
      </c>
      <c r="DF223" s="429">
        <f t="shared" si="628"/>
        <v>91172.614234143693</v>
      </c>
      <c r="DG223" s="429">
        <f t="shared" si="628"/>
        <v>93546.85555046091</v>
      </c>
      <c r="DH223" s="429">
        <f t="shared" si="628"/>
        <v>93148.912284081249</v>
      </c>
      <c r="DI223" s="429">
        <f t="shared" si="628"/>
        <v>94659.394257716383</v>
      </c>
      <c r="DJ223" s="429">
        <f t="shared" si="628"/>
        <v>95770.219509817456</v>
      </c>
      <c r="DK223" s="429">
        <f t="shared" si="628"/>
        <v>103549.01752878667</v>
      </c>
      <c r="DL223" s="429">
        <f t="shared" si="628"/>
        <v>115318.65066306265</v>
      </c>
      <c r="DM223" s="429">
        <f t="shared" si="628"/>
        <v>120247.77021949802</v>
      </c>
      <c r="DN223" s="429">
        <f t="shared" si="628"/>
        <v>122874.02693223284</v>
      </c>
      <c r="DO223" s="429">
        <f t="shared" si="628"/>
        <v>123303.26750080692</v>
      </c>
      <c r="DP223" s="429">
        <f t="shared" si="628"/>
        <v>126449.48048394927</v>
      </c>
      <c r="DQ223" s="429">
        <f t="shared" si="628"/>
        <v>133221.92932479965</v>
      </c>
      <c r="DR223" s="429">
        <f t="shared" si="628"/>
        <v>135397.24569862205</v>
      </c>
      <c r="DS223" s="429">
        <f t="shared" si="628"/>
        <v>137329.11948228997</v>
      </c>
      <c r="DT223" s="429">
        <f t="shared" si="628"/>
        <v>142365.98857628662</v>
      </c>
      <c r="DU223" s="429">
        <f t="shared" si="628"/>
        <v>145493.35937249422</v>
      </c>
      <c r="DV223" s="429">
        <f t="shared" si="628"/>
        <v>144031.98653270263</v>
      </c>
      <c r="DW223" s="429">
        <f t="shared" si="628"/>
        <v>145339.40540244835</v>
      </c>
      <c r="DX223" s="429">
        <f t="shared" si="628"/>
        <v>147666.63289059239</v>
      </c>
      <c r="DY223" s="429">
        <f t="shared" si="628"/>
        <v>149145.966698943</v>
      </c>
      <c r="DZ223" s="429">
        <f t="shared" si="628"/>
        <v>148343.17090073228</v>
      </c>
      <c r="EA223" s="429">
        <f t="shared" si="628"/>
        <v>147524.11632812492</v>
      </c>
      <c r="EB223" s="429">
        <f t="shared" si="628"/>
        <v>148521.06401847556</v>
      </c>
      <c r="EC223" s="429">
        <f t="shared" si="628"/>
        <v>151980.78774904305</v>
      </c>
      <c r="ED223" s="429">
        <f t="shared" si="628"/>
        <v>160091.6832777306</v>
      </c>
      <c r="EE223" s="429">
        <f t="shared" si="628"/>
        <v>162540.91231996802</v>
      </c>
      <c r="EF223" s="429">
        <f t="shared" si="628"/>
        <v>165552.07348080311</v>
      </c>
      <c r="EG223" s="429">
        <f t="shared" si="628"/>
        <v>165175.68631162183</v>
      </c>
      <c r="EH223" s="429">
        <f t="shared" si="628"/>
        <v>164569.44552385469</v>
      </c>
      <c r="EI223" s="429">
        <f t="shared" si="628"/>
        <v>162969.6712633619</v>
      </c>
      <c r="EJ223" s="429">
        <f t="shared" si="628"/>
        <v>159654.05458184422</v>
      </c>
      <c r="EK223" s="429">
        <f t="shared" si="628"/>
        <v>158744.62137114498</v>
      </c>
      <c r="EL223" s="429">
        <f t="shared" si="628"/>
        <v>157937.43058634258</v>
      </c>
      <c r="EM223" s="429">
        <f t="shared" si="628"/>
        <v>157376.84675238156</v>
      </c>
      <c r="EN223" s="429">
        <f t="shared" si="628"/>
        <v>95950.481539253436</v>
      </c>
      <c r="EO223" s="429">
        <f t="shared" si="628"/>
        <v>87922.159020625695</v>
      </c>
      <c r="EP223" s="429">
        <f t="shared" si="628"/>
        <v>224654.3270424665</v>
      </c>
      <c r="EQ223" s="429">
        <f t="shared" si="628"/>
        <v>242466.11710132519</v>
      </c>
      <c r="ER223" s="429">
        <f t="shared" si="628"/>
        <v>258880.41394257863</v>
      </c>
      <c r="ES223" s="429">
        <f t="shared" si="628"/>
        <v>286657.90395167866</v>
      </c>
      <c r="ET223" s="429">
        <f t="shared" si="628"/>
        <v>288773.66725233675</v>
      </c>
      <c r="EU223" s="429">
        <f t="shared" si="628"/>
        <v>294738.66152078111</v>
      </c>
      <c r="EV223" s="429">
        <f t="shared" si="628"/>
        <v>293762.15203881852</v>
      </c>
      <c r="EW223" s="429">
        <f t="shared" si="628"/>
        <v>295637.3032597361</v>
      </c>
      <c r="EX223" s="429">
        <f t="shared" si="628"/>
        <v>297586.75491364644</v>
      </c>
      <c r="EY223" s="429">
        <f t="shared" si="628"/>
        <v>297581.52183331607</v>
      </c>
      <c r="EZ223" s="429">
        <f t="shared" si="628"/>
        <v>298457.64163453004</v>
      </c>
      <c r="FA223" s="429">
        <f t="shared" si="628"/>
        <v>299415.37225811189</v>
      </c>
      <c r="FB223" s="429">
        <f t="shared" si="628"/>
        <v>301160.16031722655</v>
      </c>
      <c r="FC223" s="429">
        <f t="shared" si="628"/>
        <v>303964.84791259951</v>
      </c>
      <c r="FD223" s="429">
        <f t="shared" si="628"/>
        <v>307157.03499104397</v>
      </c>
      <c r="FE223" s="429">
        <f t="shared" si="628"/>
        <v>306051.28042492934</v>
      </c>
      <c r="FF223" s="429">
        <f t="shared" si="628"/>
        <v>308239.05492632027</v>
      </c>
      <c r="FG223" s="429">
        <f t="shared" si="628"/>
        <v>309363.86835099797</v>
      </c>
      <c r="FH223" s="429">
        <f t="shared" si="628"/>
        <v>311770.69491809135</v>
      </c>
      <c r="FI223" s="429">
        <f t="shared" si="628"/>
        <v>313268.35127783613</v>
      </c>
      <c r="FJ223" s="429">
        <f t="shared" si="628"/>
        <v>313885.35398726107</v>
      </c>
      <c r="FK223" s="429">
        <f t="shared" si="628"/>
        <v>315942.14340336714</v>
      </c>
      <c r="FL223" s="429">
        <f t="shared" si="628"/>
        <v>317170.97266500077</v>
      </c>
      <c r="FM223" s="429">
        <f t="shared" si="628"/>
        <v>317061.29874743777</v>
      </c>
      <c r="FN223" s="429">
        <f t="shared" si="628"/>
        <v>314096.28527844534</v>
      </c>
      <c r="FO223" s="429">
        <f t="shared" si="628"/>
        <v>310571.90336832299</v>
      </c>
      <c r="FP223" s="429">
        <f t="shared" si="628"/>
        <v>307609.09374691942</v>
      </c>
      <c r="FQ223" s="429">
        <f t="shared" ref="FQ223:GY223" si="629">ABS(FQ186-FQ198-FQ210)</f>
        <v>300239.81279490812</v>
      </c>
      <c r="FR223" s="429">
        <f t="shared" si="629"/>
        <v>302864.01334968832</v>
      </c>
      <c r="FS223" s="429">
        <f t="shared" si="629"/>
        <v>301807.37343093712</v>
      </c>
      <c r="FT223" s="429">
        <f t="shared" si="629"/>
        <v>302191.91329669696</v>
      </c>
      <c r="FU223" s="429">
        <f t="shared" si="629"/>
        <v>302564.64161630481</v>
      </c>
      <c r="FV223" s="429">
        <f t="shared" si="629"/>
        <v>304960.33586845762</v>
      </c>
      <c r="FW223" s="429">
        <f t="shared" si="629"/>
        <v>307487.01828282035</v>
      </c>
      <c r="FX223" s="429">
        <f t="shared" si="629"/>
        <v>310396.79479277087</v>
      </c>
      <c r="FY223" s="429">
        <f t="shared" si="629"/>
        <v>309749.77014072164</v>
      </c>
      <c r="FZ223" s="429">
        <f t="shared" si="629"/>
        <v>307738.01921547879</v>
      </c>
      <c r="GA223" s="429">
        <f t="shared" si="629"/>
        <v>306313.82790356741</v>
      </c>
      <c r="GB223" s="429">
        <f t="shared" si="629"/>
        <v>303981.51330806594</v>
      </c>
      <c r="GC223" s="429">
        <f t="shared" si="629"/>
        <v>298066.88753395504</v>
      </c>
      <c r="GD223" s="429">
        <f t="shared" si="629"/>
        <v>298934.44271420792</v>
      </c>
      <c r="GE223" s="429">
        <f t="shared" si="629"/>
        <v>298240.38572384341</v>
      </c>
      <c r="GF223" s="429">
        <f t="shared" si="629"/>
        <v>297081.39496922045</v>
      </c>
      <c r="GG223" s="429">
        <f t="shared" si="629"/>
        <v>293668.85467038018</v>
      </c>
      <c r="GH223" s="429">
        <f t="shared" si="629"/>
        <v>294167.96461073705</v>
      </c>
      <c r="GI223" s="429">
        <f t="shared" si="629"/>
        <v>296231.14095407858</v>
      </c>
      <c r="GJ223" s="429">
        <f t="shared" si="629"/>
        <v>299179.707873901</v>
      </c>
      <c r="GK223" s="429">
        <f t="shared" si="629"/>
        <v>301395.28623954894</v>
      </c>
      <c r="GL223" s="429">
        <f t="shared" si="629"/>
        <v>303377.31368390028</v>
      </c>
      <c r="GM223" s="429">
        <f t="shared" si="629"/>
        <v>306373.19217298907</v>
      </c>
      <c r="GN223" s="429">
        <f t="shared" si="629"/>
        <v>309612.24966656638</v>
      </c>
      <c r="GO223" s="429">
        <f t="shared" si="629"/>
        <v>313860.76012509438</v>
      </c>
      <c r="GP223" s="429">
        <f t="shared" si="629"/>
        <v>314393.11047170957</v>
      </c>
      <c r="GQ223" s="429">
        <f t="shared" si="629"/>
        <v>316400.52408643597</v>
      </c>
      <c r="GR223" s="429">
        <f t="shared" si="629"/>
        <v>315071.13283624919</v>
      </c>
      <c r="GS223" s="429">
        <f t="shared" si="629"/>
        <v>313394.89712946152</v>
      </c>
      <c r="GT223" s="429">
        <f t="shared" si="629"/>
        <v>314560.52596532967</v>
      </c>
      <c r="GU223" s="429">
        <f t="shared" si="629"/>
        <v>316358.56098219048</v>
      </c>
      <c r="GV223" s="429">
        <f t="shared" si="629"/>
        <v>319131.06701814843</v>
      </c>
      <c r="GW223" s="429">
        <f t="shared" si="629"/>
        <v>319576.17730796133</v>
      </c>
      <c r="GX223" s="429">
        <f t="shared" si="629"/>
        <v>318962.79729320284</v>
      </c>
      <c r="GY223" s="429">
        <f t="shared" si="629"/>
        <v>317659.84413715301</v>
      </c>
    </row>
    <row r="224" spans="2:207" ht="30" x14ac:dyDescent="0.25">
      <c r="D224" s="295" t="s">
        <v>265</v>
      </c>
      <c r="E224" s="294" t="s">
        <v>271</v>
      </c>
      <c r="DC224" s="312"/>
      <c r="DD224" s="429">
        <f t="shared" si="621"/>
        <v>99682.025753120513</v>
      </c>
      <c r="DE224" s="429">
        <f t="shared" ref="DE224:FP224" si="630">ABS(DE187-DE199-DE211)</f>
        <v>0</v>
      </c>
      <c r="DF224" s="429">
        <f t="shared" si="630"/>
        <v>0</v>
      </c>
      <c r="DG224" s="429">
        <f t="shared" si="630"/>
        <v>0</v>
      </c>
      <c r="DH224" s="429">
        <f t="shared" si="630"/>
        <v>0</v>
      </c>
      <c r="DI224" s="429">
        <f t="shared" si="630"/>
        <v>0</v>
      </c>
      <c r="DJ224" s="429">
        <f t="shared" si="630"/>
        <v>0</v>
      </c>
      <c r="DK224" s="429">
        <f t="shared" si="630"/>
        <v>0</v>
      </c>
      <c r="DL224" s="429">
        <f t="shared" si="630"/>
        <v>0</v>
      </c>
      <c r="DM224" s="429">
        <f t="shared" si="630"/>
        <v>0</v>
      </c>
      <c r="DN224" s="429">
        <f t="shared" si="630"/>
        <v>0</v>
      </c>
      <c r="DO224" s="429">
        <f t="shared" si="630"/>
        <v>0</v>
      </c>
      <c r="DP224" s="429">
        <f t="shared" si="630"/>
        <v>0</v>
      </c>
      <c r="DQ224" s="429">
        <f t="shared" si="630"/>
        <v>0</v>
      </c>
      <c r="DR224" s="429">
        <f t="shared" si="630"/>
        <v>0</v>
      </c>
      <c r="DS224" s="429">
        <f t="shared" si="630"/>
        <v>0</v>
      </c>
      <c r="DT224" s="429">
        <f t="shared" si="630"/>
        <v>0</v>
      </c>
      <c r="DU224" s="429">
        <f t="shared" si="630"/>
        <v>0</v>
      </c>
      <c r="DV224" s="429">
        <f t="shared" si="630"/>
        <v>0</v>
      </c>
      <c r="DW224" s="429">
        <f t="shared" si="630"/>
        <v>0</v>
      </c>
      <c r="DX224" s="429">
        <f t="shared" si="630"/>
        <v>0</v>
      </c>
      <c r="DY224" s="429">
        <f t="shared" si="630"/>
        <v>0</v>
      </c>
      <c r="DZ224" s="429">
        <f t="shared" si="630"/>
        <v>0</v>
      </c>
      <c r="EA224" s="429">
        <f t="shared" si="630"/>
        <v>0</v>
      </c>
      <c r="EB224" s="429">
        <f t="shared" si="630"/>
        <v>0</v>
      </c>
      <c r="EC224" s="429">
        <f t="shared" si="630"/>
        <v>0</v>
      </c>
      <c r="ED224" s="429">
        <f t="shared" si="630"/>
        <v>0</v>
      </c>
      <c r="EE224" s="429">
        <f t="shared" si="630"/>
        <v>0</v>
      </c>
      <c r="EF224" s="429">
        <f t="shared" si="630"/>
        <v>0</v>
      </c>
      <c r="EG224" s="429">
        <f t="shared" si="630"/>
        <v>0</v>
      </c>
      <c r="EH224" s="429">
        <f t="shared" si="630"/>
        <v>0</v>
      </c>
      <c r="EI224" s="429">
        <f t="shared" si="630"/>
        <v>0</v>
      </c>
      <c r="EJ224" s="429">
        <f t="shared" si="630"/>
        <v>0</v>
      </c>
      <c r="EK224" s="429">
        <f t="shared" si="630"/>
        <v>0</v>
      </c>
      <c r="EL224" s="429">
        <f t="shared" si="630"/>
        <v>0</v>
      </c>
      <c r="EM224" s="429">
        <f t="shared" si="630"/>
        <v>0</v>
      </c>
      <c r="EN224" s="429">
        <f t="shared" si="630"/>
        <v>0</v>
      </c>
      <c r="EO224" s="429">
        <f t="shared" si="630"/>
        <v>100181.84563805279</v>
      </c>
      <c r="EP224" s="429">
        <f t="shared" si="630"/>
        <v>255979.66842931195</v>
      </c>
      <c r="EQ224" s="429">
        <f t="shared" si="630"/>
        <v>276275.09818320797</v>
      </c>
      <c r="ER224" s="429">
        <f t="shared" si="630"/>
        <v>294978.17111413844</v>
      </c>
      <c r="ES224" s="429">
        <f t="shared" si="630"/>
        <v>326628.89770345477</v>
      </c>
      <c r="ET224" s="429">
        <f t="shared" si="630"/>
        <v>329039.67872560251</v>
      </c>
      <c r="EU224" s="429">
        <f t="shared" si="630"/>
        <v>335836.41963471711</v>
      </c>
      <c r="EV224" s="429">
        <f t="shared" si="630"/>
        <v>334723.74766128295</v>
      </c>
      <c r="EW224" s="429">
        <f t="shared" si="630"/>
        <v>336860.36614579841</v>
      </c>
      <c r="EX224" s="429">
        <f t="shared" si="630"/>
        <v>339081.6453642156</v>
      </c>
      <c r="EY224" s="429">
        <f t="shared" si="630"/>
        <v>339075.68259383208</v>
      </c>
      <c r="EZ224" s="429">
        <f t="shared" si="630"/>
        <v>340073.96675408643</v>
      </c>
      <c r="FA224" s="429">
        <f t="shared" si="630"/>
        <v>341165.24138340948</v>
      </c>
      <c r="FB224" s="429">
        <f t="shared" si="630"/>
        <v>343153.31913259596</v>
      </c>
      <c r="FC224" s="429">
        <f t="shared" si="630"/>
        <v>346349.08664868592</v>
      </c>
      <c r="FD224" s="429">
        <f t="shared" si="630"/>
        <v>349986.38578581798</v>
      </c>
      <c r="FE224" s="429">
        <f t="shared" si="630"/>
        <v>348726.44705717417</v>
      </c>
      <c r="FF224" s="429">
        <f t="shared" si="630"/>
        <v>351219.28037508437</v>
      </c>
      <c r="FG224" s="429">
        <f t="shared" si="630"/>
        <v>352500.93549067632</v>
      </c>
      <c r="FH224" s="429">
        <f t="shared" si="630"/>
        <v>355243.36504777515</v>
      </c>
      <c r="FI224" s="429">
        <f t="shared" si="630"/>
        <v>356949.85155722959</v>
      </c>
      <c r="FJ224" s="429">
        <f t="shared" si="630"/>
        <v>357652.88786664698</v>
      </c>
      <c r="FK224" s="429">
        <f t="shared" si="630"/>
        <v>359996.47180600383</v>
      </c>
      <c r="FL224" s="429">
        <f t="shared" si="630"/>
        <v>361396.64651481214</v>
      </c>
      <c r="FM224" s="429">
        <f t="shared" si="630"/>
        <v>361271.6798897633</v>
      </c>
      <c r="FN224" s="429">
        <f t="shared" si="630"/>
        <v>357893.23098707356</v>
      </c>
      <c r="FO224" s="429">
        <f t="shared" si="630"/>
        <v>353877.4164481404</v>
      </c>
      <c r="FP224" s="429">
        <f t="shared" si="630"/>
        <v>350501.47869305452</v>
      </c>
      <c r="FQ224" s="429">
        <f t="shared" ref="FQ224:GY224" si="631">ABS(FQ187-FQ199-FQ211)</f>
        <v>342104.64022796805</v>
      </c>
      <c r="FR224" s="429">
        <f t="shared" si="631"/>
        <v>345094.75395846239</v>
      </c>
      <c r="FS224" s="429">
        <f t="shared" si="631"/>
        <v>343890.77832348621</v>
      </c>
      <c r="FT224" s="429">
        <f t="shared" si="631"/>
        <v>344328.9376442121</v>
      </c>
      <c r="FU224" s="429">
        <f t="shared" si="631"/>
        <v>344753.63844086934</v>
      </c>
      <c r="FV224" s="429">
        <f t="shared" si="631"/>
        <v>347483.38341572648</v>
      </c>
      <c r="FW224" s="429">
        <f t="shared" si="631"/>
        <v>350362.38127510215</v>
      </c>
      <c r="FX224" s="429">
        <f t="shared" si="631"/>
        <v>353677.89108978619</v>
      </c>
      <c r="FY224" s="429">
        <f t="shared" si="631"/>
        <v>352940.6466392671</v>
      </c>
      <c r="FZ224" s="429">
        <f t="shared" si="631"/>
        <v>350648.3812661249</v>
      </c>
      <c r="GA224" s="429">
        <f t="shared" si="631"/>
        <v>349025.60362100933</v>
      </c>
      <c r="GB224" s="429">
        <f t="shared" si="631"/>
        <v>346368.07583292248</v>
      </c>
      <c r="GC224" s="429">
        <f t="shared" si="631"/>
        <v>339628.72669831105</v>
      </c>
      <c r="GD224" s="429">
        <f t="shared" si="631"/>
        <v>340617.25200431718</v>
      </c>
      <c r="GE224" s="429">
        <f t="shared" si="631"/>
        <v>339826.41712210735</v>
      </c>
      <c r="GF224" s="429">
        <f t="shared" si="631"/>
        <v>338505.81905935588</v>
      </c>
      <c r="GG224" s="429">
        <f t="shared" si="631"/>
        <v>334617.4410979838</v>
      </c>
      <c r="GH224" s="429">
        <f t="shared" si="631"/>
        <v>335186.14591094817</v>
      </c>
      <c r="GI224" s="429">
        <f t="shared" si="631"/>
        <v>337537.00735765393</v>
      </c>
      <c r="GJ224" s="429">
        <f t="shared" si="631"/>
        <v>340896.71643788507</v>
      </c>
      <c r="GK224" s="429">
        <f t="shared" si="631"/>
        <v>343421.23053420382</v>
      </c>
      <c r="GL224" s="429">
        <f t="shared" si="631"/>
        <v>345679.62784487283</v>
      </c>
      <c r="GM224" s="429">
        <f t="shared" si="631"/>
        <v>349093.2455231403</v>
      </c>
      <c r="GN224" s="429">
        <f t="shared" si="631"/>
        <v>352783.95059054223</v>
      </c>
      <c r="GO224" s="429">
        <f t="shared" si="631"/>
        <v>357624.8646864763</v>
      </c>
      <c r="GP224" s="429">
        <f t="shared" si="631"/>
        <v>358231.44488018443</v>
      </c>
      <c r="GQ224" s="429">
        <f t="shared" si="631"/>
        <v>360518.76815707382</v>
      </c>
      <c r="GR224" s="429">
        <f t="shared" si="631"/>
        <v>359004.00930103223</v>
      </c>
      <c r="GS224" s="429">
        <f t="shared" si="631"/>
        <v>357094.04270443169</v>
      </c>
      <c r="GT224" s="429">
        <f t="shared" si="631"/>
        <v>358422.20444894495</v>
      </c>
      <c r="GU224" s="429">
        <f t="shared" si="631"/>
        <v>360470.9538031175</v>
      </c>
      <c r="GV224" s="429">
        <f t="shared" si="631"/>
        <v>363630.0524287523</v>
      </c>
      <c r="GW224" s="429">
        <f t="shared" si="631"/>
        <v>364137.22798998357</v>
      </c>
      <c r="GX224" s="429">
        <f t="shared" si="631"/>
        <v>363438.31951639178</v>
      </c>
      <c r="GY224" s="429">
        <f t="shared" si="631"/>
        <v>361953.68522843742</v>
      </c>
    </row>
    <row r="225" spans="4:207" ht="30" x14ac:dyDescent="0.25">
      <c r="D225" s="295" t="s">
        <v>266</v>
      </c>
      <c r="E225" s="294" t="s">
        <v>272</v>
      </c>
      <c r="DC225" s="312"/>
      <c r="DD225" s="429">
        <f t="shared" si="621"/>
        <v>104171.83169936306</v>
      </c>
      <c r="DE225" s="429">
        <f t="shared" ref="DE225:FP225" si="632">ABS(DE188-DE200-DE212)</f>
        <v>106740.54953056572</v>
      </c>
      <c r="DF225" s="429">
        <f t="shared" si="632"/>
        <v>108564.6752014095</v>
      </c>
      <c r="DG225" s="429">
        <f t="shared" si="632"/>
        <v>111391.82609009396</v>
      </c>
      <c r="DH225" s="429">
        <f t="shared" si="632"/>
        <v>110917.97128373571</v>
      </c>
      <c r="DI225" s="429">
        <f t="shared" si="632"/>
        <v>112716.59235260346</v>
      </c>
      <c r="DJ225" s="429">
        <f t="shared" si="632"/>
        <v>114039.3183017593</v>
      </c>
      <c r="DK225" s="429">
        <f t="shared" si="632"/>
        <v>123301.99753368263</v>
      </c>
      <c r="DL225" s="429">
        <f t="shared" si="632"/>
        <v>137316.80240898149</v>
      </c>
      <c r="DM225" s="429">
        <f t="shared" si="632"/>
        <v>143186.19935639203</v>
      </c>
      <c r="DN225" s="429">
        <f t="shared" si="632"/>
        <v>146313.44002409244</v>
      </c>
      <c r="DO225" s="429">
        <f t="shared" si="632"/>
        <v>146824.56239676938</v>
      </c>
      <c r="DP225" s="429">
        <f t="shared" si="632"/>
        <v>150570.94603947282</v>
      </c>
      <c r="DQ225" s="429">
        <f t="shared" si="632"/>
        <v>158635.30522124274</v>
      </c>
      <c r="DR225" s="429">
        <f t="shared" si="632"/>
        <v>161225.58430414629</v>
      </c>
      <c r="DS225" s="429">
        <f t="shared" si="632"/>
        <v>163525.98176028812</v>
      </c>
      <c r="DT225" s="429">
        <f t="shared" si="632"/>
        <v>169523.68251522578</v>
      </c>
      <c r="DU225" s="429">
        <f t="shared" si="632"/>
        <v>173247.62964097905</v>
      </c>
      <c r="DV225" s="429">
        <f t="shared" si="632"/>
        <v>171507.48574982453</v>
      </c>
      <c r="DW225" s="429">
        <f t="shared" si="632"/>
        <v>173064.30745707115</v>
      </c>
      <c r="DX225" s="429">
        <f t="shared" si="632"/>
        <v>175835.4761736037</v>
      </c>
      <c r="DY225" s="429">
        <f t="shared" si="632"/>
        <v>177597.00726237556</v>
      </c>
      <c r="DZ225" s="429">
        <f t="shared" si="632"/>
        <v>176641.07037477053</v>
      </c>
      <c r="EA225" s="429">
        <f t="shared" si="632"/>
        <v>175665.77319376628</v>
      </c>
      <c r="EB225" s="429">
        <f t="shared" si="632"/>
        <v>176852.89833112116</v>
      </c>
      <c r="EC225" s="429">
        <f t="shared" si="632"/>
        <v>180972.59793884621</v>
      </c>
      <c r="ED225" s="429">
        <f t="shared" si="632"/>
        <v>190630.72550337057</v>
      </c>
      <c r="EE225" s="429">
        <f t="shared" si="632"/>
        <v>193547.16875442726</v>
      </c>
      <c r="EF225" s="429">
        <f t="shared" si="632"/>
        <v>197132.73812908205</v>
      </c>
      <c r="EG225" s="429">
        <f t="shared" si="632"/>
        <v>196684.55145465804</v>
      </c>
      <c r="EH225" s="429">
        <f t="shared" si="632"/>
        <v>195962.66435324447</v>
      </c>
      <c r="EI225" s="429">
        <f t="shared" si="632"/>
        <v>194057.71762724686</v>
      </c>
      <c r="EJ225" s="429">
        <f t="shared" si="632"/>
        <v>190109.61488669232</v>
      </c>
      <c r="EK225" s="429">
        <f t="shared" si="632"/>
        <v>189026.69846528338</v>
      </c>
      <c r="EL225" s="429">
        <f t="shared" si="632"/>
        <v>188065.5282047423</v>
      </c>
      <c r="EM225" s="429">
        <f t="shared" si="632"/>
        <v>187398.00756416001</v>
      </c>
      <c r="EN225" s="429">
        <f t="shared" si="632"/>
        <v>114253.96706269759</v>
      </c>
      <c r="EO225" s="429">
        <f t="shared" si="632"/>
        <v>104694.16411124756</v>
      </c>
      <c r="EP225" s="429">
        <f t="shared" si="632"/>
        <v>267509.320126776</v>
      </c>
      <c r="EQ225" s="429">
        <f t="shared" si="632"/>
        <v>288718.88199729123</v>
      </c>
      <c r="ER225" s="429">
        <f t="shared" si="632"/>
        <v>308264.36525670235</v>
      </c>
      <c r="ES225" s="429">
        <f t="shared" si="632"/>
        <v>341340.681057012</v>
      </c>
      <c r="ET225" s="429">
        <f t="shared" si="632"/>
        <v>343860.04674010089</v>
      </c>
      <c r="EU225" s="429">
        <f t="shared" si="632"/>
        <v>350962.92155368079</v>
      </c>
      <c r="EV225" s="429">
        <f t="shared" si="632"/>
        <v>349800.13341131044</v>
      </c>
      <c r="EW225" s="429">
        <f t="shared" si="632"/>
        <v>352032.98792538239</v>
      </c>
      <c r="EX225" s="429">
        <f t="shared" si="632"/>
        <v>354354.31640110316</v>
      </c>
      <c r="EY225" s="429">
        <f t="shared" si="632"/>
        <v>354348.08505991439</v>
      </c>
      <c r="EZ225" s="429">
        <f t="shared" si="632"/>
        <v>355391.33321568236</v>
      </c>
      <c r="FA225" s="429">
        <f t="shared" si="632"/>
        <v>356531.76025019278</v>
      </c>
      <c r="FB225" s="429">
        <f t="shared" si="632"/>
        <v>358609.38356421358</v>
      </c>
      <c r="FC225" s="429">
        <f t="shared" si="632"/>
        <v>361949.09253703203</v>
      </c>
      <c r="FD225" s="429">
        <f t="shared" si="632"/>
        <v>365750.22027988086</v>
      </c>
      <c r="FE225" s="429">
        <f t="shared" si="632"/>
        <v>364433.53229927283</v>
      </c>
      <c r="FF225" s="429">
        <f t="shared" si="632"/>
        <v>367038.64601848088</v>
      </c>
      <c r="FG225" s="429">
        <f t="shared" si="632"/>
        <v>368378.02851988329</v>
      </c>
      <c r="FH225" s="429">
        <f t="shared" si="632"/>
        <v>371243.98061215924</v>
      </c>
      <c r="FI225" s="429">
        <f t="shared" si="632"/>
        <v>373027.32945681846</v>
      </c>
      <c r="FJ225" s="429">
        <f t="shared" si="632"/>
        <v>373762.03142088722</v>
      </c>
      <c r="FK225" s="429">
        <f t="shared" si="632"/>
        <v>376211.17337862245</v>
      </c>
      <c r="FL225" s="429">
        <f t="shared" si="632"/>
        <v>377674.4137473217</v>
      </c>
      <c r="FM225" s="429">
        <f t="shared" si="632"/>
        <v>377543.81846563204</v>
      </c>
      <c r="FN225" s="429">
        <f t="shared" si="632"/>
        <v>374013.19990288804</v>
      </c>
      <c r="FO225" s="429">
        <f t="shared" si="632"/>
        <v>369816.50794037036</v>
      </c>
      <c r="FP225" s="429">
        <f t="shared" si="632"/>
        <v>366288.51363053039</v>
      </c>
      <c r="FQ225" s="429">
        <f t="shared" ref="FQ225:GY225" si="633">ABS(FQ188-FQ200-FQ212)</f>
        <v>357513.47082032403</v>
      </c>
      <c r="FR225" s="429">
        <f t="shared" si="633"/>
        <v>360638.26309798559</v>
      </c>
      <c r="FS225" s="429">
        <f t="shared" si="633"/>
        <v>359380.0588603681</v>
      </c>
      <c r="FT225" s="429">
        <f t="shared" si="633"/>
        <v>359837.95343736245</v>
      </c>
      <c r="FU225" s="429">
        <f t="shared" si="633"/>
        <v>360281.78330114885</v>
      </c>
      <c r="FV225" s="429">
        <f t="shared" si="633"/>
        <v>363134.47948137368</v>
      </c>
      <c r="FW225" s="429">
        <f t="shared" si="633"/>
        <v>366143.15108694969</v>
      </c>
      <c r="FX225" s="429">
        <f t="shared" si="633"/>
        <v>369607.99570465693</v>
      </c>
      <c r="FY225" s="429">
        <f t="shared" si="633"/>
        <v>368837.54482105456</v>
      </c>
      <c r="FZ225" s="429">
        <f t="shared" si="633"/>
        <v>366442.0328833994</v>
      </c>
      <c r="GA225" s="429">
        <f t="shared" si="633"/>
        <v>364746.16325740342</v>
      </c>
      <c r="GB225" s="429">
        <f t="shared" si="633"/>
        <v>361968.93701841624</v>
      </c>
      <c r="GC225" s="429">
        <f t="shared" si="633"/>
        <v>354926.03897827468</v>
      </c>
      <c r="GD225" s="429">
        <f t="shared" si="633"/>
        <v>355959.08872851625</v>
      </c>
      <c r="GE225" s="429">
        <f t="shared" si="633"/>
        <v>355132.63363163063</v>
      </c>
      <c r="GF225" s="429">
        <f t="shared" si="633"/>
        <v>353752.55414291553</v>
      </c>
      <c r="GG225" s="429">
        <f t="shared" si="633"/>
        <v>349689.03866442031</v>
      </c>
      <c r="GH225" s="429">
        <f t="shared" si="633"/>
        <v>350283.35866960831</v>
      </c>
      <c r="GI225" s="429">
        <f t="shared" si="633"/>
        <v>352740.10592293233</v>
      </c>
      <c r="GJ225" s="429">
        <f t="shared" si="633"/>
        <v>356251.14059764351</v>
      </c>
      <c r="GK225" s="429">
        <f t="shared" si="633"/>
        <v>358889.3620380435</v>
      </c>
      <c r="GL225" s="429">
        <f t="shared" si="633"/>
        <v>361249.48045236996</v>
      </c>
      <c r="GM225" s="429">
        <f t="shared" si="633"/>
        <v>364816.85183732922</v>
      </c>
      <c r="GN225" s="429">
        <f t="shared" si="633"/>
        <v>368673.79098186042</v>
      </c>
      <c r="GO225" s="429">
        <f t="shared" si="633"/>
        <v>373732.74604083638</v>
      </c>
      <c r="GP225" s="429">
        <f t="shared" si="633"/>
        <v>374366.64738236432</v>
      </c>
      <c r="GQ225" s="429">
        <f t="shared" si="633"/>
        <v>376756.99462542986</v>
      </c>
      <c r="GR225" s="429">
        <f t="shared" si="633"/>
        <v>375174.00909293786</v>
      </c>
      <c r="GS225" s="429">
        <f t="shared" si="633"/>
        <v>373178.01515772985</v>
      </c>
      <c r="GT225" s="429">
        <f t="shared" si="633"/>
        <v>374565.99900610821</v>
      </c>
      <c r="GU225" s="429">
        <f t="shared" si="633"/>
        <v>376707.02665181056</v>
      </c>
      <c r="GV225" s="429">
        <f t="shared" si="633"/>
        <v>380008.41512044345</v>
      </c>
      <c r="GW225" s="429">
        <f t="shared" si="633"/>
        <v>380538.43451769627</v>
      </c>
      <c r="GX225" s="429">
        <f t="shared" si="633"/>
        <v>379808.04631245875</v>
      </c>
      <c r="GY225" s="429">
        <f t="shared" si="633"/>
        <v>378256.54219713388</v>
      </c>
    </row>
    <row r="226" spans="4:207" ht="30" x14ac:dyDescent="0.25">
      <c r="D226" s="295" t="s">
        <v>267</v>
      </c>
      <c r="E226" s="294" t="s">
        <v>273</v>
      </c>
      <c r="DC226" s="312"/>
      <c r="DD226" s="429">
        <f t="shared" si="621"/>
        <v>3.9114999175483205</v>
      </c>
      <c r="DE226" s="429">
        <f t="shared" ref="DE226:FP226" si="634">ABS(DE189-DE201-DE213)</f>
        <v>9.5574228436465702</v>
      </c>
      <c r="DF226" s="429">
        <f t="shared" si="634"/>
        <v>9.0936075549974298</v>
      </c>
      <c r="DG226" s="429">
        <f t="shared" si="634"/>
        <v>9.9738926579547975</v>
      </c>
      <c r="DH226" s="429">
        <f t="shared" si="634"/>
        <v>9.6110944430083762</v>
      </c>
      <c r="DI226" s="429">
        <f t="shared" si="634"/>
        <v>10.092510665782976</v>
      </c>
      <c r="DJ226" s="429">
        <f t="shared" si="634"/>
        <v>9.8815606319624294</v>
      </c>
      <c r="DK226" s="429">
        <f t="shared" si="634"/>
        <v>11.040315354177714</v>
      </c>
      <c r="DL226" s="429">
        <f t="shared" si="634"/>
        <v>12.295184444261183</v>
      </c>
      <c r="DM226" s="429">
        <f t="shared" si="634"/>
        <v>12.407151600612647</v>
      </c>
      <c r="DN226" s="429">
        <f t="shared" si="634"/>
        <v>13.100732759656069</v>
      </c>
      <c r="DO226" s="429">
        <f t="shared" si="634"/>
        <v>12.722417471366498</v>
      </c>
      <c r="DP226" s="429">
        <f t="shared" si="634"/>
        <v>13.481944824118106</v>
      </c>
      <c r="DQ226" s="429">
        <f t="shared" si="634"/>
        <v>14.204018028745443</v>
      </c>
      <c r="DR226" s="429">
        <f t="shared" si="634"/>
        <v>13.038921281009797</v>
      </c>
      <c r="DS226" s="429">
        <f t="shared" si="634"/>
        <v>14.641923434710904</v>
      </c>
      <c r="DT226" s="429">
        <f t="shared" si="634"/>
        <v>14.689306918646409</v>
      </c>
      <c r="DU226" s="429">
        <f t="shared" si="634"/>
        <v>15.512388313722951</v>
      </c>
      <c r="DV226" s="429">
        <f t="shared" si="634"/>
        <v>14.861204403097334</v>
      </c>
      <c r="DW226" s="429">
        <f t="shared" si="634"/>
        <v>15.495973861708846</v>
      </c>
      <c r="DX226" s="429">
        <f t="shared" si="634"/>
        <v>15.744101038414104</v>
      </c>
      <c r="DY226" s="429">
        <f t="shared" si="634"/>
        <v>15.388864309715556</v>
      </c>
      <c r="DZ226" s="429">
        <f t="shared" si="634"/>
        <v>15.816232992529034</v>
      </c>
      <c r="EA226" s="429">
        <f t="shared" si="634"/>
        <v>15.221521968252441</v>
      </c>
      <c r="EB226" s="429">
        <f t="shared" si="634"/>
        <v>15.835199817768855</v>
      </c>
      <c r="EC226" s="429">
        <f t="shared" si="634"/>
        <v>16.204072859110639</v>
      </c>
      <c r="ED226" s="429">
        <f t="shared" si="634"/>
        <v>15.417025990683982</v>
      </c>
      <c r="EE226" s="429">
        <f t="shared" si="634"/>
        <v>17.329985091063985</v>
      </c>
      <c r="EF226" s="429">
        <f t="shared" si="634"/>
        <v>17.081644588691344</v>
      </c>
      <c r="EG226" s="429">
        <f t="shared" si="634"/>
        <v>17.610902635711444</v>
      </c>
      <c r="EH226" s="429">
        <f t="shared" si="634"/>
        <v>16.980257145027277</v>
      </c>
      <c r="EI226" s="429">
        <f t="shared" si="634"/>
        <v>17.375699034652843</v>
      </c>
      <c r="EJ226" s="429">
        <f t="shared" si="634"/>
        <v>17.022190574301192</v>
      </c>
      <c r="EK226" s="429">
        <f t="shared" si="634"/>
        <v>16.379252434689107</v>
      </c>
      <c r="EL226" s="429">
        <f t="shared" si="634"/>
        <v>16.839165464964754</v>
      </c>
      <c r="EM226" s="429">
        <f t="shared" si="634"/>
        <v>16.238125601156227</v>
      </c>
      <c r="EN226" s="429">
        <f t="shared" si="634"/>
        <v>5.9400960289055007</v>
      </c>
      <c r="EO226" s="429">
        <f t="shared" si="634"/>
        <v>3.9311127356459754</v>
      </c>
      <c r="EP226" s="429">
        <f t="shared" si="634"/>
        <v>23.952468844428118</v>
      </c>
      <c r="EQ226" s="429">
        <f t="shared" si="634"/>
        <v>23.349785277267696</v>
      </c>
      <c r="ER226" s="429">
        <f t="shared" si="634"/>
        <v>27.601627491555618</v>
      </c>
      <c r="ES226" s="429">
        <f t="shared" si="634"/>
        <v>29.577330750916794</v>
      </c>
      <c r="ET226" s="429">
        <f t="shared" si="634"/>
        <v>30.788822806183269</v>
      </c>
      <c r="EU226" s="429">
        <f t="shared" si="634"/>
        <v>30.4111024210662</v>
      </c>
      <c r="EV226" s="429">
        <f t="shared" si="634"/>
        <v>31.320691157005303</v>
      </c>
      <c r="EW226" s="429">
        <f t="shared" si="634"/>
        <v>31.520618315270674</v>
      </c>
      <c r="EX226" s="429">
        <f t="shared" si="634"/>
        <v>30.704968381603187</v>
      </c>
      <c r="EY226" s="429">
        <f t="shared" si="634"/>
        <v>31.727909380719996</v>
      </c>
      <c r="EZ226" s="429">
        <f t="shared" si="634"/>
        <v>30.794826376917687</v>
      </c>
      <c r="FA226" s="429">
        <f t="shared" si="634"/>
        <v>31.923433080367946</v>
      </c>
      <c r="FB226" s="429">
        <f t="shared" si="634"/>
        <v>32.109461020164417</v>
      </c>
      <c r="FC226" s="429">
        <f t="shared" si="634"/>
        <v>30.317623999822786</v>
      </c>
      <c r="FD226" s="429">
        <f t="shared" si="634"/>
        <v>32.748843112998081</v>
      </c>
      <c r="FE226" s="429">
        <f t="shared" si="634"/>
        <v>31.578337185482354</v>
      </c>
      <c r="FF226" s="429">
        <f t="shared" si="634"/>
        <v>32.864207233199764</v>
      </c>
      <c r="FG226" s="429">
        <f t="shared" si="634"/>
        <v>31.920129640461514</v>
      </c>
      <c r="FH226" s="429">
        <f t="shared" si="634"/>
        <v>33.240747930128542</v>
      </c>
      <c r="FI226" s="429">
        <f t="shared" si="634"/>
        <v>33.400426881202854</v>
      </c>
      <c r="FJ226" s="429">
        <f t="shared" si="634"/>
        <v>32.38665602716047</v>
      </c>
      <c r="FK226" s="429">
        <f t="shared" si="634"/>
        <v>33.685504508802481</v>
      </c>
      <c r="FL226" s="429">
        <f t="shared" si="634"/>
        <v>32.725665798086851</v>
      </c>
      <c r="FM226" s="429">
        <f t="shared" si="634"/>
        <v>19.628609793258679</v>
      </c>
      <c r="FN226" s="429">
        <f t="shared" si="634"/>
        <v>33.488700557547787</v>
      </c>
      <c r="FO226" s="429">
        <f t="shared" si="634"/>
        <v>29.908456255651569</v>
      </c>
      <c r="FP226" s="429">
        <f t="shared" si="634"/>
        <v>32.797041264391403</v>
      </c>
      <c r="FQ226" s="429">
        <f t="shared" ref="FQ226:GY226" si="635">ABS(FQ189-FQ201-FQ213)</f>
        <v>30.978710599674486</v>
      </c>
      <c r="FR226" s="429">
        <f t="shared" si="635"/>
        <v>32.291124499398485</v>
      </c>
      <c r="FS226" s="429">
        <f t="shared" si="635"/>
        <v>31.140451332320616</v>
      </c>
      <c r="FT226" s="429">
        <f t="shared" si="635"/>
        <v>32.219465716807726</v>
      </c>
      <c r="FU226" s="429">
        <f t="shared" si="635"/>
        <v>32.259205719060844</v>
      </c>
      <c r="FV226" s="429">
        <f t="shared" si="635"/>
        <v>31.465773647087417</v>
      </c>
      <c r="FW226" s="429">
        <f t="shared" si="635"/>
        <v>32.784025673777172</v>
      </c>
      <c r="FX226" s="429">
        <f t="shared" si="635"/>
        <v>32.026706876213694</v>
      </c>
      <c r="FY226" s="429">
        <f t="shared" si="635"/>
        <v>33.025278509155704</v>
      </c>
      <c r="FZ226" s="429">
        <f t="shared" si="635"/>
        <v>32.810787197129834</v>
      </c>
      <c r="GA226" s="429">
        <f t="shared" si="635"/>
        <v>29.498398351540796</v>
      </c>
      <c r="GB226" s="429">
        <f t="shared" si="635"/>
        <v>32.410271471945478</v>
      </c>
      <c r="GC226" s="429">
        <f t="shared" si="635"/>
        <v>30.754508412139252</v>
      </c>
      <c r="GD226" s="429">
        <f t="shared" si="635"/>
        <v>31.872156748109504</v>
      </c>
      <c r="GE226" s="429">
        <f t="shared" si="635"/>
        <v>30.772409936137965</v>
      </c>
      <c r="GF226" s="429">
        <f t="shared" si="635"/>
        <v>31.674586245180084</v>
      </c>
      <c r="GG226" s="429">
        <f t="shared" si="635"/>
        <v>31.310743864468343</v>
      </c>
      <c r="GH226" s="429">
        <f t="shared" si="635"/>
        <v>30.352217977155149</v>
      </c>
      <c r="GI226" s="429">
        <f t="shared" si="635"/>
        <v>31.583932826322556</v>
      </c>
      <c r="GJ226" s="429">
        <f t="shared" si="635"/>
        <v>30.86932909144792</v>
      </c>
      <c r="GK226" s="429">
        <f t="shared" si="635"/>
        <v>32.134529962316954</v>
      </c>
      <c r="GL226" s="429">
        <f t="shared" si="635"/>
        <v>32.345852180030811</v>
      </c>
      <c r="GM226" s="429">
        <f t="shared" si="635"/>
        <v>29.504115203696099</v>
      </c>
      <c r="GN226" s="429">
        <f t="shared" si="635"/>
        <v>33.010616183635257</v>
      </c>
      <c r="GO226" s="429">
        <f t="shared" si="635"/>
        <v>32.384118435188583</v>
      </c>
      <c r="GP226" s="429">
        <f t="shared" si="635"/>
        <v>33.520347827767331</v>
      </c>
      <c r="GQ226" s="429">
        <f t="shared" si="635"/>
        <v>32.646170999162266</v>
      </c>
      <c r="GR226" s="429">
        <f t="shared" si="635"/>
        <v>33.592638042588753</v>
      </c>
      <c r="GS226" s="429">
        <f t="shared" si="635"/>
        <v>33.413919101042787</v>
      </c>
      <c r="GT226" s="429">
        <f t="shared" si="635"/>
        <v>32.456320197008203</v>
      </c>
      <c r="GU226" s="429">
        <f t="shared" si="635"/>
        <v>33.729902625742184</v>
      </c>
      <c r="GV226" s="429">
        <f t="shared" si="635"/>
        <v>32.927908116149105</v>
      </c>
      <c r="GW226" s="429">
        <f t="shared" si="635"/>
        <v>34.072962364724091</v>
      </c>
      <c r="GX226" s="429">
        <f t="shared" si="635"/>
        <v>34.007564266736345</v>
      </c>
      <c r="GY226" s="429">
        <f t="shared" si="635"/>
        <v>31.683570585641121</v>
      </c>
    </row>
    <row r="227" spans="4:207" ht="30" x14ac:dyDescent="0.25">
      <c r="D227" s="295" t="s">
        <v>268</v>
      </c>
      <c r="E227" s="294" t="s">
        <v>274</v>
      </c>
      <c r="DC227" s="312"/>
      <c r="DD227" s="429">
        <f t="shared" si="621"/>
        <v>23</v>
      </c>
      <c r="DE227" s="429">
        <f t="shared" ref="DE227:FP227" si="636">ABS(DE190-DE202-DE214)</f>
        <v>23</v>
      </c>
      <c r="DF227" s="429">
        <f t="shared" si="636"/>
        <v>23</v>
      </c>
      <c r="DG227" s="429">
        <f t="shared" si="636"/>
        <v>23</v>
      </c>
      <c r="DH227" s="429">
        <f t="shared" si="636"/>
        <v>23</v>
      </c>
      <c r="DI227" s="429">
        <f t="shared" si="636"/>
        <v>23</v>
      </c>
      <c r="DJ227" s="429">
        <f t="shared" si="636"/>
        <v>23</v>
      </c>
      <c r="DK227" s="429">
        <f t="shared" si="636"/>
        <v>23</v>
      </c>
      <c r="DL227" s="429">
        <f t="shared" si="636"/>
        <v>23</v>
      </c>
      <c r="DM227" s="429">
        <f t="shared" si="636"/>
        <v>23</v>
      </c>
      <c r="DN227" s="429">
        <f t="shared" si="636"/>
        <v>23</v>
      </c>
      <c r="DO227" s="429">
        <f t="shared" si="636"/>
        <v>23</v>
      </c>
      <c r="DP227" s="429">
        <f t="shared" si="636"/>
        <v>23</v>
      </c>
      <c r="DQ227" s="429">
        <f t="shared" si="636"/>
        <v>23</v>
      </c>
      <c r="DR227" s="429">
        <f t="shared" si="636"/>
        <v>23</v>
      </c>
      <c r="DS227" s="429">
        <f t="shared" si="636"/>
        <v>23</v>
      </c>
      <c r="DT227" s="429">
        <f t="shared" si="636"/>
        <v>23</v>
      </c>
      <c r="DU227" s="429">
        <f t="shared" si="636"/>
        <v>23</v>
      </c>
      <c r="DV227" s="429">
        <f t="shared" si="636"/>
        <v>23</v>
      </c>
      <c r="DW227" s="429">
        <f t="shared" si="636"/>
        <v>23</v>
      </c>
      <c r="DX227" s="429">
        <f t="shared" si="636"/>
        <v>23</v>
      </c>
      <c r="DY227" s="429">
        <f t="shared" si="636"/>
        <v>23</v>
      </c>
      <c r="DZ227" s="429">
        <f t="shared" si="636"/>
        <v>23</v>
      </c>
      <c r="EA227" s="429">
        <f t="shared" si="636"/>
        <v>23</v>
      </c>
      <c r="EB227" s="429">
        <f t="shared" si="636"/>
        <v>23</v>
      </c>
      <c r="EC227" s="429">
        <f t="shared" si="636"/>
        <v>23</v>
      </c>
      <c r="ED227" s="429">
        <f t="shared" si="636"/>
        <v>23</v>
      </c>
      <c r="EE227" s="429">
        <f t="shared" si="636"/>
        <v>23</v>
      </c>
      <c r="EF227" s="429">
        <f t="shared" si="636"/>
        <v>23</v>
      </c>
      <c r="EG227" s="429">
        <f t="shared" si="636"/>
        <v>23</v>
      </c>
      <c r="EH227" s="429">
        <f t="shared" si="636"/>
        <v>23</v>
      </c>
      <c r="EI227" s="429">
        <f t="shared" si="636"/>
        <v>23</v>
      </c>
      <c r="EJ227" s="429">
        <f t="shared" si="636"/>
        <v>23</v>
      </c>
      <c r="EK227" s="429">
        <f t="shared" si="636"/>
        <v>23</v>
      </c>
      <c r="EL227" s="429">
        <f t="shared" si="636"/>
        <v>23</v>
      </c>
      <c r="EM227" s="429">
        <f t="shared" si="636"/>
        <v>23</v>
      </c>
      <c r="EN227" s="429">
        <f t="shared" si="636"/>
        <v>23</v>
      </c>
      <c r="EO227" s="429">
        <f t="shared" si="636"/>
        <v>19</v>
      </c>
      <c r="EP227" s="429">
        <f t="shared" si="636"/>
        <v>19</v>
      </c>
      <c r="EQ227" s="429">
        <f t="shared" si="636"/>
        <v>19</v>
      </c>
      <c r="ER227" s="429">
        <f t="shared" si="636"/>
        <v>19</v>
      </c>
      <c r="ES227" s="429">
        <f t="shared" si="636"/>
        <v>19</v>
      </c>
      <c r="ET227" s="429">
        <f t="shared" si="636"/>
        <v>19</v>
      </c>
      <c r="EU227" s="429">
        <f t="shared" si="636"/>
        <v>19</v>
      </c>
      <c r="EV227" s="429">
        <f t="shared" si="636"/>
        <v>19</v>
      </c>
      <c r="EW227" s="429">
        <f t="shared" si="636"/>
        <v>19</v>
      </c>
      <c r="EX227" s="429">
        <f t="shared" si="636"/>
        <v>19</v>
      </c>
      <c r="EY227" s="429">
        <f t="shared" si="636"/>
        <v>19</v>
      </c>
      <c r="EZ227" s="429">
        <f t="shared" si="636"/>
        <v>19</v>
      </c>
      <c r="FA227" s="429">
        <f t="shared" si="636"/>
        <v>19</v>
      </c>
      <c r="FB227" s="429">
        <f t="shared" si="636"/>
        <v>19</v>
      </c>
      <c r="FC227" s="429">
        <f t="shared" si="636"/>
        <v>19</v>
      </c>
      <c r="FD227" s="429">
        <f t="shared" si="636"/>
        <v>19</v>
      </c>
      <c r="FE227" s="429">
        <f t="shared" si="636"/>
        <v>19</v>
      </c>
      <c r="FF227" s="429">
        <f t="shared" si="636"/>
        <v>19</v>
      </c>
      <c r="FG227" s="429">
        <f t="shared" si="636"/>
        <v>19</v>
      </c>
      <c r="FH227" s="429">
        <f t="shared" si="636"/>
        <v>19</v>
      </c>
      <c r="FI227" s="429">
        <f t="shared" si="636"/>
        <v>19</v>
      </c>
      <c r="FJ227" s="429">
        <f t="shared" si="636"/>
        <v>19</v>
      </c>
      <c r="FK227" s="429">
        <f t="shared" si="636"/>
        <v>19</v>
      </c>
      <c r="FL227" s="429">
        <f t="shared" si="636"/>
        <v>19</v>
      </c>
      <c r="FM227" s="429">
        <f t="shared" si="636"/>
        <v>19</v>
      </c>
      <c r="FN227" s="429">
        <f t="shared" si="636"/>
        <v>19</v>
      </c>
      <c r="FO227" s="429">
        <f t="shared" si="636"/>
        <v>19</v>
      </c>
      <c r="FP227" s="429">
        <f t="shared" si="636"/>
        <v>19</v>
      </c>
      <c r="FQ227" s="429">
        <f t="shared" ref="FQ227:GY227" si="637">ABS(FQ190-FQ202-FQ214)</f>
        <v>19</v>
      </c>
      <c r="FR227" s="429">
        <f t="shared" si="637"/>
        <v>19</v>
      </c>
      <c r="FS227" s="429">
        <f t="shared" si="637"/>
        <v>19</v>
      </c>
      <c r="FT227" s="429">
        <f t="shared" si="637"/>
        <v>19</v>
      </c>
      <c r="FU227" s="429">
        <f t="shared" si="637"/>
        <v>19</v>
      </c>
      <c r="FV227" s="429">
        <f t="shared" si="637"/>
        <v>19</v>
      </c>
      <c r="FW227" s="429">
        <f t="shared" si="637"/>
        <v>19</v>
      </c>
      <c r="FX227" s="429">
        <f t="shared" si="637"/>
        <v>19</v>
      </c>
      <c r="FY227" s="429">
        <f t="shared" si="637"/>
        <v>19</v>
      </c>
      <c r="FZ227" s="429">
        <f t="shared" si="637"/>
        <v>19</v>
      </c>
      <c r="GA227" s="429">
        <f t="shared" si="637"/>
        <v>19</v>
      </c>
      <c r="GB227" s="429">
        <f t="shared" si="637"/>
        <v>19</v>
      </c>
      <c r="GC227" s="429">
        <f t="shared" si="637"/>
        <v>19</v>
      </c>
      <c r="GD227" s="429">
        <f t="shared" si="637"/>
        <v>19</v>
      </c>
      <c r="GE227" s="429">
        <f t="shared" si="637"/>
        <v>19</v>
      </c>
      <c r="GF227" s="429">
        <f t="shared" si="637"/>
        <v>19</v>
      </c>
      <c r="GG227" s="429">
        <f t="shared" si="637"/>
        <v>19</v>
      </c>
      <c r="GH227" s="429">
        <f t="shared" si="637"/>
        <v>19</v>
      </c>
      <c r="GI227" s="429">
        <f t="shared" si="637"/>
        <v>19</v>
      </c>
      <c r="GJ227" s="429">
        <f t="shared" si="637"/>
        <v>19</v>
      </c>
      <c r="GK227" s="429">
        <f t="shared" si="637"/>
        <v>19</v>
      </c>
      <c r="GL227" s="429">
        <f t="shared" si="637"/>
        <v>19</v>
      </c>
      <c r="GM227" s="429">
        <f t="shared" si="637"/>
        <v>19</v>
      </c>
      <c r="GN227" s="429">
        <f t="shared" si="637"/>
        <v>19</v>
      </c>
      <c r="GO227" s="429">
        <f t="shared" si="637"/>
        <v>19</v>
      </c>
      <c r="GP227" s="429">
        <f t="shared" si="637"/>
        <v>19</v>
      </c>
      <c r="GQ227" s="429">
        <f t="shared" si="637"/>
        <v>19</v>
      </c>
      <c r="GR227" s="429">
        <f t="shared" si="637"/>
        <v>19</v>
      </c>
      <c r="GS227" s="429">
        <f t="shared" si="637"/>
        <v>19</v>
      </c>
      <c r="GT227" s="429">
        <f t="shared" si="637"/>
        <v>19</v>
      </c>
      <c r="GU227" s="429">
        <f t="shared" si="637"/>
        <v>19</v>
      </c>
      <c r="GV227" s="429">
        <f t="shared" si="637"/>
        <v>19</v>
      </c>
      <c r="GW227" s="429">
        <f t="shared" si="637"/>
        <v>19</v>
      </c>
      <c r="GX227" s="429">
        <f t="shared" si="637"/>
        <v>19</v>
      </c>
      <c r="GY227" s="429">
        <f t="shared" si="637"/>
        <v>19</v>
      </c>
    </row>
    <row r="228" spans="4:207" ht="30" x14ac:dyDescent="0.25">
      <c r="D228" s="295" t="s">
        <v>269</v>
      </c>
      <c r="E228" s="294" t="s">
        <v>275</v>
      </c>
      <c r="DC228" s="312"/>
      <c r="DD228" s="429">
        <f t="shared" si="621"/>
        <v>0.41677529491343007</v>
      </c>
      <c r="DE228" s="429">
        <f t="shared" ref="DE228:FP228" si="638">ABS(DE191-DE203-DE215)</f>
        <v>1.018355569024231</v>
      </c>
      <c r="DF228" s="429">
        <f t="shared" si="638"/>
        <v>0.9689354596577795</v>
      </c>
      <c r="DG228" s="429">
        <f t="shared" si="638"/>
        <v>1.0627309578366249</v>
      </c>
      <c r="DH228" s="429">
        <f t="shared" si="638"/>
        <v>1.0240743462513855</v>
      </c>
      <c r="DI228" s="429">
        <f t="shared" si="638"/>
        <v>1.0753698575520103</v>
      </c>
      <c r="DJ228" s="429">
        <f t="shared" si="638"/>
        <v>1.0528928629435939</v>
      </c>
      <c r="DK228" s="429">
        <f t="shared" si="638"/>
        <v>1.1763596535005791</v>
      </c>
      <c r="DL228" s="429">
        <f t="shared" si="638"/>
        <v>1.3100675522917657</v>
      </c>
      <c r="DM228" s="429">
        <f t="shared" si="638"/>
        <v>1.3219977953168627</v>
      </c>
      <c r="DN228" s="429">
        <f t="shared" si="638"/>
        <v>1.3958997506281403</v>
      </c>
      <c r="DO228" s="429">
        <f t="shared" si="638"/>
        <v>1.3555897751274961</v>
      </c>
      <c r="DP228" s="429">
        <f t="shared" si="638"/>
        <v>1.436518381317083</v>
      </c>
      <c r="DQ228" s="429">
        <f t="shared" si="638"/>
        <v>1.5134562003510326</v>
      </c>
      <c r="DR228" s="429">
        <f t="shared" si="638"/>
        <v>1.389313658902493</v>
      </c>
      <c r="DS228" s="429">
        <f t="shared" si="638"/>
        <v>1.5601155787385017</v>
      </c>
      <c r="DT228" s="429">
        <f t="shared" si="638"/>
        <v>1.5651643492632428</v>
      </c>
      <c r="DU228" s="429">
        <f t="shared" si="638"/>
        <v>1.6528647195564363</v>
      </c>
      <c r="DV228" s="429">
        <f t="shared" si="638"/>
        <v>1.5834802450288286</v>
      </c>
      <c r="DW228" s="429">
        <f t="shared" si="638"/>
        <v>1.651115738801425</v>
      </c>
      <c r="DX228" s="429">
        <f t="shared" si="638"/>
        <v>1.6775540053046207</v>
      </c>
      <c r="DY228" s="429">
        <f t="shared" si="638"/>
        <v>1.6397030797036256</v>
      </c>
      <c r="DZ228" s="429">
        <f t="shared" si="638"/>
        <v>1.6852397568277282</v>
      </c>
      <c r="EA228" s="429">
        <f t="shared" si="638"/>
        <v>1.6218725402213423</v>
      </c>
      <c r="EB228" s="429">
        <f t="shared" si="638"/>
        <v>1.6872606961986927</v>
      </c>
      <c r="EC228" s="429">
        <f t="shared" si="638"/>
        <v>1.7265645882686167</v>
      </c>
      <c r="ED228" s="429">
        <f t="shared" si="638"/>
        <v>1.6427037426560183</v>
      </c>
      <c r="EE228" s="429">
        <f t="shared" si="638"/>
        <v>1.8465319696850822</v>
      </c>
      <c r="EF228" s="429">
        <f t="shared" si="638"/>
        <v>1.8200709730604983</v>
      </c>
      <c r="EG228" s="429">
        <f t="shared" si="638"/>
        <v>1.8764640916292867</v>
      </c>
      <c r="EH228" s="429">
        <f t="shared" si="638"/>
        <v>1.8092680118884843</v>
      </c>
      <c r="EI228" s="429">
        <f t="shared" si="638"/>
        <v>1.8514028485608371</v>
      </c>
      <c r="EJ228" s="429">
        <f t="shared" si="638"/>
        <v>1.8137360721520064</v>
      </c>
      <c r="EK228" s="429">
        <f t="shared" si="638"/>
        <v>1.7452301950214064</v>
      </c>
      <c r="EL228" s="429">
        <f t="shared" si="638"/>
        <v>1.7942345137912261</v>
      </c>
      <c r="EM228" s="429">
        <f t="shared" si="638"/>
        <v>1.7301929512771368</v>
      </c>
      <c r="EN228" s="429">
        <f t="shared" si="638"/>
        <v>0.6329247926490853</v>
      </c>
      <c r="EO228" s="429">
        <f t="shared" si="638"/>
        <v>0.41886506564563986</v>
      </c>
      <c r="EP228" s="429">
        <f t="shared" si="638"/>
        <v>2.5521660429430271</v>
      </c>
      <c r="EQ228" s="429">
        <f t="shared" si="638"/>
        <v>2.4879493417446272</v>
      </c>
      <c r="ER228" s="429">
        <f t="shared" si="638"/>
        <v>2.9409885415756554</v>
      </c>
      <c r="ES228" s="429">
        <f t="shared" si="638"/>
        <v>3.1515022386071996</v>
      </c>
      <c r="ET228" s="429">
        <f t="shared" si="638"/>
        <v>3.2805882591267763</v>
      </c>
      <c r="EU228" s="429">
        <f t="shared" si="638"/>
        <v>3.2403416713163757</v>
      </c>
      <c r="EV228" s="429">
        <f t="shared" si="638"/>
        <v>3.3372595088881503</v>
      </c>
      <c r="EW228" s="429">
        <f t="shared" si="638"/>
        <v>3.3585620020758471</v>
      </c>
      <c r="EX228" s="429">
        <f t="shared" si="638"/>
        <v>3.2716534634548218</v>
      </c>
      <c r="EY228" s="429">
        <f t="shared" si="638"/>
        <v>3.3806491289470428</v>
      </c>
      <c r="EZ228" s="429">
        <f t="shared" si="638"/>
        <v>3.2812279472300898</v>
      </c>
      <c r="FA228" s="429">
        <f t="shared" si="638"/>
        <v>3.4014824280141731</v>
      </c>
      <c r="FB228" s="429">
        <f t="shared" si="638"/>
        <v>3.4213039417825812</v>
      </c>
      <c r="FC228" s="429">
        <f t="shared" si="638"/>
        <v>3.2303814265501729</v>
      </c>
      <c r="FD228" s="429">
        <f t="shared" si="638"/>
        <v>3.4894309176026757</v>
      </c>
      <c r="FE228" s="429">
        <f t="shared" si="638"/>
        <v>3.364712021163569</v>
      </c>
      <c r="FF228" s="429">
        <f t="shared" si="638"/>
        <v>3.5017231114497935</v>
      </c>
      <c r="FG228" s="429">
        <f t="shared" si="638"/>
        <v>3.4011304422874042</v>
      </c>
      <c r="FH228" s="429">
        <f t="shared" si="638"/>
        <v>3.54184400198218</v>
      </c>
      <c r="FI228" s="429">
        <f t="shared" si="638"/>
        <v>3.5588579974642967</v>
      </c>
      <c r="FJ228" s="429">
        <f t="shared" si="638"/>
        <v>3.4508394226018471</v>
      </c>
      <c r="FK228" s="429">
        <f t="shared" si="638"/>
        <v>3.589233381542158</v>
      </c>
      <c r="FL228" s="429">
        <f t="shared" si="638"/>
        <v>3.48696134519796</v>
      </c>
      <c r="FM228" s="429">
        <f t="shared" si="638"/>
        <v>2.0914533574766381</v>
      </c>
      <c r="FN228" s="429">
        <f t="shared" si="638"/>
        <v>3.5682636700367794</v>
      </c>
      <c r="FO228" s="429">
        <f t="shared" si="638"/>
        <v>3.1867840826052167</v>
      </c>
      <c r="FP228" s="429">
        <f t="shared" si="638"/>
        <v>3.4945664919819861</v>
      </c>
      <c r="FQ228" s="429">
        <f t="shared" ref="FQ228:GY228" si="639">ABS(FQ191-FQ203-FQ215)</f>
        <v>3.3008210452193207</v>
      </c>
      <c r="FR228" s="429">
        <f t="shared" si="639"/>
        <v>3.4406604167228227</v>
      </c>
      <c r="FS228" s="429">
        <f t="shared" si="639"/>
        <v>3.3180547261522242</v>
      </c>
      <c r="FT228" s="429">
        <f t="shared" si="639"/>
        <v>3.4330250822278852</v>
      </c>
      <c r="FU228" s="429">
        <f t="shared" si="639"/>
        <v>3.4372594300504682</v>
      </c>
      <c r="FV228" s="429">
        <f t="shared" si="639"/>
        <v>3.3527182328726424</v>
      </c>
      <c r="FW228" s="429">
        <f t="shared" si="639"/>
        <v>3.493179664235325</v>
      </c>
      <c r="FX228" s="429">
        <f t="shared" si="639"/>
        <v>3.4124863824121627</v>
      </c>
      <c r="FY228" s="429">
        <f t="shared" si="639"/>
        <v>3.5188854609202478</v>
      </c>
      <c r="FZ228" s="429">
        <f t="shared" si="639"/>
        <v>3.4960311386115865</v>
      </c>
      <c r="GA228" s="429">
        <f t="shared" si="639"/>
        <v>3.1430918909856724</v>
      </c>
      <c r="GB228" s="429">
        <f t="shared" si="639"/>
        <v>3.4533556783022838</v>
      </c>
      <c r="GC228" s="429">
        <f t="shared" si="639"/>
        <v>3.2769320167647833</v>
      </c>
      <c r="GD228" s="429">
        <f t="shared" si="639"/>
        <v>3.3960188695456646</v>
      </c>
      <c r="GE228" s="429">
        <f t="shared" si="639"/>
        <v>3.2788394469325541</v>
      </c>
      <c r="GF228" s="429">
        <f t="shared" si="639"/>
        <v>3.3749674809836496</v>
      </c>
      <c r="GG228" s="429">
        <f t="shared" si="639"/>
        <v>3.3361996122070625</v>
      </c>
      <c r="GH228" s="429">
        <f t="shared" si="639"/>
        <v>3.2340674588674023</v>
      </c>
      <c r="GI228" s="429">
        <f t="shared" si="639"/>
        <v>3.3653082438174269</v>
      </c>
      <c r="GJ228" s="429">
        <f t="shared" si="639"/>
        <v>3.289166306293037</v>
      </c>
      <c r="GK228" s="429">
        <f t="shared" si="639"/>
        <v>3.4239750694775908</v>
      </c>
      <c r="GL228" s="429">
        <f t="shared" si="639"/>
        <v>3.4464917207535692</v>
      </c>
      <c r="GM228" s="429">
        <f t="shared" si="639"/>
        <v>3.1437010288594371</v>
      </c>
      <c r="GN228" s="429">
        <f t="shared" si="639"/>
        <v>3.5173231714733046</v>
      </c>
      <c r="GO228" s="429">
        <f t="shared" si="639"/>
        <v>3.4505690389473038</v>
      </c>
      <c r="GP228" s="429">
        <f t="shared" si="639"/>
        <v>3.5716357269604622</v>
      </c>
      <c r="GQ228" s="429">
        <f t="shared" si="639"/>
        <v>3.4784910731886871</v>
      </c>
      <c r="GR228" s="429">
        <f t="shared" si="639"/>
        <v>3.5793383413632864</v>
      </c>
      <c r="GS228" s="429">
        <f t="shared" si="639"/>
        <v>3.5602956106616266</v>
      </c>
      <c r="GT228" s="429">
        <f t="shared" si="639"/>
        <v>3.4582622285702</v>
      </c>
      <c r="GU228" s="429">
        <f t="shared" si="639"/>
        <v>3.5939640574136136</v>
      </c>
      <c r="GV228" s="429">
        <f t="shared" si="639"/>
        <v>3.5085105216088346</v>
      </c>
      <c r="GW228" s="429">
        <f t="shared" si="639"/>
        <v>3.6305175092609874</v>
      </c>
      <c r="GX228" s="429">
        <f t="shared" si="639"/>
        <v>3.6235492586793274</v>
      </c>
      <c r="GY228" s="429">
        <f t="shared" si="639"/>
        <v>3.3759247738953659</v>
      </c>
    </row>
  </sheetData>
  <mergeCells count="4">
    <mergeCell ref="G26:AJ29"/>
    <mergeCell ref="A7:D7"/>
    <mergeCell ref="DE26:EH29"/>
    <mergeCell ref="AQ26:BO29"/>
  </mergeCells>
  <phoneticPr fontId="41" type="noConversion"/>
  <conditionalFormatting sqref="T11:X20 A8:E18">
    <cfRule type="expression" dxfId="17" priority="1">
      <formula>ROW()=oddrow()</formula>
    </cfRule>
    <cfRule type="expression" dxfId="16" priority="2">
      <formula>ROW()=evenrow()</formula>
    </cfRule>
  </conditionalFormatting>
  <pageMargins left="0.7" right="0.7" top="0.75" bottom="0.75" header="0.3" footer="0.3"/>
  <pageSetup scale="10" fitToHeight="0" orientation="landscape" verticalDpi="1200" r:id="rId1"/>
  <ignoredErrors>
    <ignoredError sqref="BO30:BO172"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92D050"/>
  </sheetPr>
  <dimension ref="B2:G64"/>
  <sheetViews>
    <sheetView topLeftCell="A22" workbookViewId="0">
      <selection activeCell="D39" sqref="D39"/>
    </sheetView>
  </sheetViews>
  <sheetFormatPr defaultColWidth="9.28515625" defaultRowHeight="15" x14ac:dyDescent="0.25"/>
  <cols>
    <col min="1" max="1" width="2" style="4" customWidth="1"/>
    <col min="2" max="2" width="17.7109375" style="4" customWidth="1"/>
    <col min="3" max="3" width="75" style="4" customWidth="1"/>
    <col min="4" max="4" width="16.85546875" style="116" customWidth="1"/>
    <col min="5" max="5" width="14.7109375" style="4" customWidth="1"/>
    <col min="6" max="6" width="70.42578125" style="4" customWidth="1"/>
    <col min="7" max="8" width="9.28515625" style="4"/>
    <col min="9" max="9" width="11.5703125" style="4" bestFit="1" customWidth="1"/>
    <col min="10" max="16384" width="9.28515625" style="4"/>
  </cols>
  <sheetData>
    <row r="2" spans="2:7" x14ac:dyDescent="0.25">
      <c r="D2" s="117"/>
      <c r="E2" s="14"/>
      <c r="F2" s="14"/>
    </row>
    <row r="3" spans="2:7" x14ac:dyDescent="0.25">
      <c r="C3"/>
      <c r="D3" s="118"/>
      <c r="E3"/>
      <c r="F3"/>
    </row>
    <row r="4" spans="2:7" s="3" customFormat="1" x14ac:dyDescent="0.25">
      <c r="B4" s="11" t="s">
        <v>80</v>
      </c>
      <c r="C4" s="11" t="s">
        <v>81</v>
      </c>
      <c r="D4" s="119" t="s">
        <v>82</v>
      </c>
      <c r="E4" s="11" t="s">
        <v>83</v>
      </c>
      <c r="F4" s="11" t="s">
        <v>84</v>
      </c>
    </row>
    <row r="5" spans="2:7" x14ac:dyDescent="0.25">
      <c r="B5" s="10" t="s">
        <v>85</v>
      </c>
      <c r="C5" s="10" t="s">
        <v>86</v>
      </c>
      <c r="D5" s="119">
        <f>(D6-D7)*D9</f>
        <v>0.29387914787924008</v>
      </c>
      <c r="E5" s="10" t="s">
        <v>87</v>
      </c>
      <c r="F5" s="10"/>
    </row>
    <row r="6" spans="2:7" s="3" customFormat="1" ht="27" customHeight="1" x14ac:dyDescent="0.25">
      <c r="B6" s="5" t="s">
        <v>88</v>
      </c>
      <c r="C6" s="6"/>
      <c r="D6" s="120">
        <f>D8*D33*$D$15*$D$10*10^-9</f>
        <v>0.30934647145183169</v>
      </c>
      <c r="E6" s="7" t="s">
        <v>87</v>
      </c>
      <c r="F6" s="7" t="s">
        <v>22</v>
      </c>
    </row>
    <row r="7" spans="2:7" s="3" customFormat="1" ht="42.75" x14ac:dyDescent="0.25">
      <c r="B7" s="5" t="s">
        <v>89</v>
      </c>
      <c r="C7" s="6"/>
      <c r="D7" s="120">
        <v>0</v>
      </c>
      <c r="E7" s="7" t="s">
        <v>87</v>
      </c>
      <c r="F7" s="112" t="s">
        <v>90</v>
      </c>
    </row>
    <row r="8" spans="2:7" s="3" customFormat="1" ht="65.25" customHeight="1" x14ac:dyDescent="0.25">
      <c r="B8" s="5" t="s">
        <v>91</v>
      </c>
      <c r="C8" s="200" t="s">
        <v>92</v>
      </c>
      <c r="D8" s="121">
        <f>$D$28*$D$21*$D$29*$D$22*$D$19*$D$20*$D$47</f>
        <v>5164.0473904225355</v>
      </c>
      <c r="E8" s="7" t="s">
        <v>93</v>
      </c>
      <c r="F8" s="113" t="s">
        <v>22</v>
      </c>
    </row>
    <row r="9" spans="2:7" s="3" customFormat="1" x14ac:dyDescent="0.25">
      <c r="B9" s="5" t="s">
        <v>94</v>
      </c>
      <c r="C9" s="6" t="s">
        <v>95</v>
      </c>
      <c r="D9" s="122">
        <v>0.95</v>
      </c>
      <c r="E9" s="7" t="s">
        <v>96</v>
      </c>
      <c r="F9" s="73" t="s">
        <v>97</v>
      </c>
    </row>
    <row r="10" spans="2:7" s="3" customFormat="1" ht="30" x14ac:dyDescent="0.25">
      <c r="B10" s="5" t="s">
        <v>98</v>
      </c>
      <c r="C10" s="6" t="s">
        <v>99</v>
      </c>
      <c r="D10" s="123">
        <v>81.599999999999994</v>
      </c>
      <c r="E10" s="114" t="s">
        <v>100</v>
      </c>
      <c r="F10" s="215" t="s">
        <v>101</v>
      </c>
      <c r="G10" s="216"/>
    </row>
    <row r="11" spans="2:7" s="3" customFormat="1" ht="36" x14ac:dyDescent="0.25">
      <c r="B11" s="7" t="s">
        <v>102</v>
      </c>
      <c r="C11" s="6" t="s">
        <v>103</v>
      </c>
      <c r="D11" s="8">
        <v>63.1</v>
      </c>
      <c r="E11" s="7" t="s">
        <v>104</v>
      </c>
      <c r="F11" s="115" t="s">
        <v>105</v>
      </c>
    </row>
    <row r="12" spans="2:7" s="3" customFormat="1" ht="36" x14ac:dyDescent="0.25">
      <c r="B12" s="7" t="s">
        <v>106</v>
      </c>
      <c r="C12" s="6" t="s">
        <v>103</v>
      </c>
      <c r="D12" s="8">
        <v>71.900000000000006</v>
      </c>
      <c r="E12" s="7" t="s">
        <v>104</v>
      </c>
      <c r="F12" s="7" t="s">
        <v>105</v>
      </c>
    </row>
    <row r="13" spans="2:7" s="3" customFormat="1" ht="36" x14ac:dyDescent="0.25">
      <c r="B13" s="7" t="s">
        <v>107</v>
      </c>
      <c r="C13" s="6" t="s">
        <v>103</v>
      </c>
      <c r="D13" s="8">
        <v>112</v>
      </c>
      <c r="E13" s="7" t="s">
        <v>104</v>
      </c>
      <c r="F13" s="7" t="s">
        <v>105</v>
      </c>
    </row>
    <row r="14" spans="2:7" s="3" customFormat="1" ht="36" x14ac:dyDescent="0.25">
      <c r="B14" s="7" t="s">
        <v>108</v>
      </c>
      <c r="C14" s="6" t="s">
        <v>103</v>
      </c>
      <c r="D14" s="8">
        <v>112</v>
      </c>
      <c r="E14" s="7" t="s">
        <v>104</v>
      </c>
      <c r="F14" s="7" t="s">
        <v>105</v>
      </c>
    </row>
    <row r="15" spans="2:7" s="3" customFormat="1" ht="18" x14ac:dyDescent="0.25">
      <c r="B15" s="20" t="s">
        <v>109</v>
      </c>
      <c r="C15" s="21" t="s">
        <v>110</v>
      </c>
      <c r="D15" s="124">
        <f>+MIN(D16:D18)</f>
        <v>0.82143467337924303</v>
      </c>
      <c r="E15" s="22" t="s">
        <v>96</v>
      </c>
      <c r="F15" s="22" t="s">
        <v>22</v>
      </c>
    </row>
    <row r="16" spans="2:7" s="3" customFormat="1" ht="30" x14ac:dyDescent="0.25">
      <c r="B16" s="5" t="s">
        <v>111</v>
      </c>
      <c r="C16" s="6" t="s">
        <v>112</v>
      </c>
      <c r="D16" s="125">
        <f>+D18*(D25+D26+D27)+D17*(D23+D24)</f>
        <v>0.92714534673873117</v>
      </c>
      <c r="E16" s="7" t="s">
        <v>96</v>
      </c>
      <c r="F16" s="7" t="s">
        <v>22</v>
      </c>
    </row>
    <row r="17" spans="2:6" s="3" customFormat="1" ht="18" x14ac:dyDescent="0.25">
      <c r="B17" s="5" t="s">
        <v>113</v>
      </c>
      <c r="C17" s="6" t="s">
        <v>114</v>
      </c>
      <c r="D17" s="125">
        <v>1</v>
      </c>
      <c r="E17" s="7" t="s">
        <v>96</v>
      </c>
      <c r="F17" s="6" t="s">
        <v>115</v>
      </c>
    </row>
    <row r="18" spans="2:6" s="3" customFormat="1" ht="30" x14ac:dyDescent="0.25">
      <c r="B18" s="5" t="s">
        <v>116</v>
      </c>
      <c r="C18" s="6" t="s">
        <v>112</v>
      </c>
      <c r="D18" s="125">
        <v>0.82143467337924303</v>
      </c>
      <c r="E18" s="7" t="s">
        <v>96</v>
      </c>
      <c r="F18" s="7" t="s">
        <v>22</v>
      </c>
    </row>
    <row r="19" spans="2:6" s="3" customFormat="1" ht="17.25" x14ac:dyDescent="0.25">
      <c r="B19" s="5" t="s">
        <v>373</v>
      </c>
      <c r="C19" s="6" t="s">
        <v>117</v>
      </c>
      <c r="D19" s="385">
        <f>Survey_Results!B28</f>
        <v>0.98280000000000001</v>
      </c>
      <c r="E19" s="7" t="s">
        <v>96</v>
      </c>
      <c r="F19" s="199" t="s">
        <v>118</v>
      </c>
    </row>
    <row r="20" spans="2:6" s="3" customFormat="1" x14ac:dyDescent="0.25">
      <c r="B20" s="5" t="s">
        <v>119</v>
      </c>
      <c r="C20" s="6" t="s">
        <v>120</v>
      </c>
      <c r="D20" s="201">
        <v>1</v>
      </c>
      <c r="E20" s="7"/>
      <c r="F20" s="7" t="s">
        <v>16</v>
      </c>
    </row>
    <row r="21" spans="2:6" x14ac:dyDescent="0.25">
      <c r="B21" s="6" t="s">
        <v>121</v>
      </c>
      <c r="C21" s="6" t="s">
        <v>122</v>
      </c>
      <c r="D21" s="386">
        <f>Survey_Results!C19</f>
        <v>4.66</v>
      </c>
      <c r="E21" s="6" t="s">
        <v>123</v>
      </c>
      <c r="F21" s="199" t="s">
        <v>118</v>
      </c>
    </row>
    <row r="22" spans="2:6" x14ac:dyDescent="0.25">
      <c r="B22" s="6"/>
      <c r="C22" s="6" t="s">
        <v>124</v>
      </c>
      <c r="D22" s="8">
        <v>365</v>
      </c>
      <c r="E22" s="6" t="s">
        <v>66</v>
      </c>
      <c r="F22" s="6" t="s">
        <v>125</v>
      </c>
    </row>
    <row r="23" spans="2:6" s="3" customFormat="1" x14ac:dyDescent="0.25">
      <c r="B23" s="5"/>
      <c r="C23" s="6" t="s">
        <v>126</v>
      </c>
      <c r="D23" s="126">
        <v>0.51800000000000002</v>
      </c>
      <c r="E23" s="6"/>
      <c r="F23" s="50" t="s">
        <v>127</v>
      </c>
    </row>
    <row r="24" spans="2:6" s="3" customFormat="1" x14ac:dyDescent="0.25">
      <c r="B24" s="5"/>
      <c r="C24" s="6" t="s">
        <v>128</v>
      </c>
      <c r="D24" s="126">
        <v>7.3999999999999996E-2</v>
      </c>
      <c r="E24" s="6"/>
      <c r="F24" s="50" t="s">
        <v>127</v>
      </c>
    </row>
    <row r="25" spans="2:6" s="3" customFormat="1" x14ac:dyDescent="0.25">
      <c r="B25" s="5"/>
      <c r="C25" s="6" t="s">
        <v>129</v>
      </c>
      <c r="D25" s="126">
        <v>0.376</v>
      </c>
      <c r="E25" s="6"/>
      <c r="F25" s="50" t="s">
        <v>127</v>
      </c>
    </row>
    <row r="26" spans="2:6" s="3" customFormat="1" x14ac:dyDescent="0.25">
      <c r="B26" s="5"/>
      <c r="C26" s="6" t="s">
        <v>130</v>
      </c>
      <c r="D26" s="126">
        <v>4.0000000000000001E-3</v>
      </c>
      <c r="E26" s="6"/>
      <c r="F26" s="50" t="s">
        <v>127</v>
      </c>
    </row>
    <row r="27" spans="2:6" s="3" customFormat="1" x14ac:dyDescent="0.25">
      <c r="B27" s="5"/>
      <c r="C27" s="6" t="s">
        <v>131</v>
      </c>
      <c r="D27" s="126">
        <f>1-SUM(D23:D26)</f>
        <v>2.8000000000000025E-2</v>
      </c>
      <c r="E27" s="6"/>
      <c r="F27" s="50" t="s">
        <v>127</v>
      </c>
    </row>
    <row r="28" spans="2:6" s="3" customFormat="1" x14ac:dyDescent="0.25">
      <c r="B28" s="5" t="s">
        <v>132</v>
      </c>
      <c r="C28" s="6" t="s">
        <v>133</v>
      </c>
      <c r="D28" s="8">
        <v>1</v>
      </c>
      <c r="E28" s="6" t="s">
        <v>134</v>
      </c>
      <c r="F28" s="50"/>
    </row>
    <row r="29" spans="2:6" s="3" customFormat="1" ht="30" x14ac:dyDescent="0.25">
      <c r="B29" s="5" t="s">
        <v>135</v>
      </c>
      <c r="C29" s="6" t="s">
        <v>136</v>
      </c>
      <c r="D29" s="127">
        <f>+MIN(D30:D31)</f>
        <v>3.5</v>
      </c>
      <c r="E29" s="6" t="s">
        <v>137</v>
      </c>
      <c r="F29" s="6" t="s">
        <v>138</v>
      </c>
    </row>
    <row r="30" spans="2:6" s="3" customFormat="1" ht="30" x14ac:dyDescent="0.25">
      <c r="B30" s="5"/>
      <c r="C30" s="17" t="s">
        <v>136</v>
      </c>
      <c r="D30" s="128">
        <v>3.5</v>
      </c>
      <c r="E30" s="17" t="s">
        <v>137</v>
      </c>
      <c r="F30" s="17" t="s">
        <v>139</v>
      </c>
    </row>
    <row r="31" spans="2:6" s="3" customFormat="1" ht="30" x14ac:dyDescent="0.25">
      <c r="B31" s="5"/>
      <c r="C31" s="17" t="s">
        <v>140</v>
      </c>
      <c r="D31" s="128">
        <f>2*12/D21</f>
        <v>5.1502145922746783</v>
      </c>
      <c r="E31" s="17" t="s">
        <v>137</v>
      </c>
      <c r="F31" s="17" t="s">
        <v>141</v>
      </c>
    </row>
    <row r="32" spans="2:6" s="3" customFormat="1" ht="28.5" customHeight="1" x14ac:dyDescent="0.25">
      <c r="B32" s="5"/>
      <c r="C32" s="6"/>
      <c r="D32" s="8"/>
      <c r="E32" s="6"/>
      <c r="F32" s="6"/>
    </row>
    <row r="33" spans="2:6" s="3" customFormat="1" ht="28.5" customHeight="1" x14ac:dyDescent="0.25">
      <c r="B33" s="5" t="s">
        <v>142</v>
      </c>
      <c r="C33" s="6" t="s">
        <v>143</v>
      </c>
      <c r="D33" s="129">
        <f>($D$34*($D$35-$D$36)+0.01*$D$37)/D38</f>
        <v>893.7</v>
      </c>
      <c r="E33" s="6" t="s">
        <v>144</v>
      </c>
      <c r="F33" s="6" t="s">
        <v>22</v>
      </c>
    </row>
    <row r="34" spans="2:6" s="3" customFormat="1" x14ac:dyDescent="0.25">
      <c r="B34" s="5" t="s">
        <v>145</v>
      </c>
      <c r="C34" s="6" t="s">
        <v>146</v>
      </c>
      <c r="D34" s="130">
        <v>4.1859999999999999</v>
      </c>
      <c r="E34" s="6" t="s">
        <v>147</v>
      </c>
      <c r="F34" s="6" t="s">
        <v>115</v>
      </c>
    </row>
    <row r="35" spans="2:6" s="3" customFormat="1" x14ac:dyDescent="0.25">
      <c r="B35" s="5" t="s">
        <v>148</v>
      </c>
      <c r="C35" s="6" t="s">
        <v>149</v>
      </c>
      <c r="D35" s="129">
        <v>100</v>
      </c>
      <c r="E35" s="6" t="s">
        <v>150</v>
      </c>
      <c r="F35" s="6" t="s">
        <v>115</v>
      </c>
    </row>
    <row r="36" spans="2:6" s="3" customFormat="1" x14ac:dyDescent="0.25">
      <c r="B36" s="5" t="s">
        <v>151</v>
      </c>
      <c r="C36" s="6" t="s">
        <v>152</v>
      </c>
      <c r="D36" s="129">
        <v>20</v>
      </c>
      <c r="E36" s="6" t="s">
        <v>150</v>
      </c>
      <c r="F36" s="6" t="s">
        <v>115</v>
      </c>
    </row>
    <row r="37" spans="2:6" s="3" customFormat="1" x14ac:dyDescent="0.25">
      <c r="B37" s="5" t="s">
        <v>153</v>
      </c>
      <c r="C37" s="6" t="s">
        <v>154</v>
      </c>
      <c r="D37" s="129">
        <v>2260</v>
      </c>
      <c r="E37" s="6" t="s">
        <v>144</v>
      </c>
      <c r="F37" s="6" t="s">
        <v>115</v>
      </c>
    </row>
    <row r="38" spans="2:6" s="3" customFormat="1" x14ac:dyDescent="0.25">
      <c r="B38" s="5" t="s">
        <v>155</v>
      </c>
      <c r="C38" s="6" t="s">
        <v>96</v>
      </c>
      <c r="D38" s="129">
        <f>D39*(D23+D24)+D40*(D25+D26)+D41*D27</f>
        <v>0.4</v>
      </c>
      <c r="E38" s="49" t="s">
        <v>96</v>
      </c>
      <c r="F38" s="6" t="s">
        <v>22</v>
      </c>
    </row>
    <row r="39" spans="2:6" s="3" customFormat="1" x14ac:dyDescent="0.25">
      <c r="B39" s="5" t="s">
        <v>156</v>
      </c>
      <c r="C39" s="6" t="s">
        <v>96</v>
      </c>
      <c r="D39" s="129">
        <v>0.5</v>
      </c>
      <c r="E39" s="6" t="s">
        <v>96</v>
      </c>
      <c r="F39" s="6" t="s">
        <v>115</v>
      </c>
    </row>
    <row r="40" spans="2:6" s="3" customFormat="1" x14ac:dyDescent="0.25">
      <c r="B40" s="5" t="s">
        <v>157</v>
      </c>
      <c r="C40" s="6" t="s">
        <v>96</v>
      </c>
      <c r="D40" s="129">
        <v>0.2</v>
      </c>
      <c r="E40" s="6" t="s">
        <v>96</v>
      </c>
      <c r="F40" s="6" t="s">
        <v>115</v>
      </c>
    </row>
    <row r="41" spans="2:6" s="3" customFormat="1" x14ac:dyDescent="0.25">
      <c r="B41" s="5" t="s">
        <v>158</v>
      </c>
      <c r="C41" s="6" t="s">
        <v>96</v>
      </c>
      <c r="D41" s="129">
        <v>1</v>
      </c>
      <c r="E41" s="6" t="s">
        <v>96</v>
      </c>
      <c r="F41" s="6" t="s">
        <v>159</v>
      </c>
    </row>
    <row r="42" spans="2:6" ht="30" x14ac:dyDescent="0.25">
      <c r="B42" s="7" t="s">
        <v>160</v>
      </c>
      <c r="C42" s="6" t="s">
        <v>161</v>
      </c>
      <c r="D42" s="9">
        <v>4.7300000000000002E-2</v>
      </c>
      <c r="E42" s="7" t="s">
        <v>162</v>
      </c>
      <c r="F42" s="7" t="s">
        <v>163</v>
      </c>
    </row>
    <row r="43" spans="2:6" ht="30" x14ac:dyDescent="0.25">
      <c r="B43" s="7" t="s">
        <v>164</v>
      </c>
      <c r="C43" s="6" t="s">
        <v>165</v>
      </c>
      <c r="D43" s="9">
        <v>1.5599999999999999E-2</v>
      </c>
      <c r="E43" s="7" t="s">
        <v>162</v>
      </c>
      <c r="F43" s="7" t="s">
        <v>166</v>
      </c>
    </row>
    <row r="45" spans="2:6" ht="60" x14ac:dyDescent="0.25">
      <c r="B45" s="7" t="s">
        <v>167</v>
      </c>
      <c r="C45" s="6" t="s">
        <v>168</v>
      </c>
      <c r="D45" s="24">
        <v>0.87</v>
      </c>
      <c r="E45" s="7" t="s">
        <v>169</v>
      </c>
      <c r="F45" s="7" t="s">
        <v>170</v>
      </c>
    </row>
    <row r="46" spans="2:6" x14ac:dyDescent="0.25">
      <c r="B46" s="7" t="s">
        <v>171</v>
      </c>
      <c r="C46" s="6" t="s">
        <v>172</v>
      </c>
      <c r="D46" s="9" t="str">
        <f>IF(D45&gt;60%,"Case 2","Case 1")</f>
        <v>Case 2</v>
      </c>
      <c r="E46" s="7" t="s">
        <v>169</v>
      </c>
      <c r="F46" s="7" t="s">
        <v>115</v>
      </c>
    </row>
    <row r="47" spans="2:6" ht="45" x14ac:dyDescent="0.25">
      <c r="B47" s="7" t="s">
        <v>173</v>
      </c>
      <c r="C47" s="6" t="s">
        <v>174</v>
      </c>
      <c r="D47" s="387">
        <f>188/213</f>
        <v>0.88262910798122063</v>
      </c>
      <c r="E47" s="387"/>
      <c r="F47" s="7" t="s">
        <v>384</v>
      </c>
    </row>
    <row r="48" spans="2:6" ht="24" customHeight="1" x14ac:dyDescent="0.25">
      <c r="B48" s="7"/>
      <c r="C48" s="6" t="s">
        <v>175</v>
      </c>
      <c r="D48" s="8">
        <v>1000000000</v>
      </c>
      <c r="F48" s="7" t="s">
        <v>176</v>
      </c>
    </row>
    <row r="49" spans="2:6" ht="19.5" customHeight="1" x14ac:dyDescent="0.25">
      <c r="B49" s="73"/>
      <c r="C49" s="74" t="s">
        <v>177</v>
      </c>
      <c r="D49" s="77">
        <v>112</v>
      </c>
      <c r="E49" s="73" t="s">
        <v>15</v>
      </c>
      <c r="F49" s="73" t="s">
        <v>178</v>
      </c>
    </row>
    <row r="50" spans="2:6" ht="22.5" customHeight="1" x14ac:dyDescent="0.25">
      <c r="B50" s="75"/>
      <c r="C50" s="75" t="s">
        <v>179</v>
      </c>
      <c r="D50" s="131">
        <f>69/40</f>
        <v>1.7250000000000001</v>
      </c>
      <c r="E50" s="75" t="s">
        <v>180</v>
      </c>
      <c r="F50" s="75" t="s">
        <v>181</v>
      </c>
    </row>
    <row r="51" spans="2:6" ht="30" x14ac:dyDescent="0.25">
      <c r="B51" s="75"/>
      <c r="C51" s="132" t="s">
        <v>182</v>
      </c>
      <c r="D51" s="133">
        <v>0.02</v>
      </c>
      <c r="E51" s="75" t="s">
        <v>183</v>
      </c>
      <c r="F51" s="75" t="s">
        <v>184</v>
      </c>
    </row>
    <row r="52" spans="2:6" ht="13.5" customHeight="1" x14ac:dyDescent="0.25">
      <c r="D52" s="159"/>
    </row>
    <row r="53" spans="2:6" ht="30" x14ac:dyDescent="0.25">
      <c r="B53" s="450"/>
      <c r="C53" s="450" t="s">
        <v>185</v>
      </c>
      <c r="D53" s="451">
        <f>D6/12</f>
        <v>2.5778872620985976E-2</v>
      </c>
      <c r="E53" s="450" t="s">
        <v>63</v>
      </c>
      <c r="F53" s="450"/>
    </row>
    <row r="54" spans="2:6" x14ac:dyDescent="0.25">
      <c r="B54" s="453"/>
      <c r="C54" s="453"/>
      <c r="D54" s="454"/>
      <c r="E54" s="453"/>
      <c r="F54" s="453"/>
    </row>
    <row r="55" spans="2:6" ht="30" x14ac:dyDescent="0.25">
      <c r="B55" s="457" t="str">
        <f>Survey_Results!A32</f>
        <v>Net benefit (c) of SDG1</v>
      </c>
      <c r="C55" s="457" t="str">
        <f>Survey_Results!B32</f>
        <v>Percentage of household noted on money save after using the project technology</v>
      </c>
      <c r="D55" s="458">
        <f>Survey_Results!I32</f>
        <v>0.88560000000000005</v>
      </c>
      <c r="E55" s="459" t="s">
        <v>327</v>
      </c>
      <c r="F55" s="457" t="str">
        <f>Survey_Results!J32</f>
        <v>Survey data (2020) analysis, tab: Project_Analysis, cell D97</v>
      </c>
    </row>
    <row r="56" spans="2:6" ht="30" x14ac:dyDescent="0.25">
      <c r="B56" s="457" t="str">
        <f>Survey_Results!A33</f>
        <v>Net benefit (d) of SDG1</v>
      </c>
      <c r="C56" s="457" t="str">
        <f>Survey_Results!B33</f>
        <v>Percentage of household noted on time save after using the project technology</v>
      </c>
      <c r="D56" s="458">
        <f>Survey_Results!I33</f>
        <v>0.98919999999999997</v>
      </c>
      <c r="E56" s="459" t="s">
        <v>327</v>
      </c>
      <c r="F56" s="457" t="str">
        <f>Survey_Results!J33</f>
        <v>Survey data (2020) analysis, tab: Project_Analysis, cell D79</v>
      </c>
    </row>
    <row r="57" spans="2:6" ht="18" x14ac:dyDescent="0.25">
      <c r="B57" s="457" t="s">
        <v>367</v>
      </c>
      <c r="C57" s="457" t="str">
        <f>Survey_Results!B34</f>
        <v>% of households notice that their kitchen is less smoke</v>
      </c>
      <c r="D57" s="458">
        <f>Survey_Results!I34</f>
        <v>0.96130000000000004</v>
      </c>
      <c r="E57" s="459" t="s">
        <v>327</v>
      </c>
      <c r="F57" s="457" t="str">
        <f>Survey_Results!J34</f>
        <v>Survey data (2020) analysis, tab: Project_Analysis, cell D70</v>
      </c>
    </row>
    <row r="58" spans="2:6" ht="30" x14ac:dyDescent="0.25">
      <c r="B58" s="457" t="str">
        <f>Survey_Results!A35</f>
        <v>Women%</v>
      </c>
      <c r="C58" s="457" t="str">
        <f>Survey_Results!B35</f>
        <v>% of women and girls responsible for water boiling and collecting/purchasing cooking fuel before having CWFs</v>
      </c>
      <c r="D58" s="458">
        <f>Survey_Results!I35</f>
        <v>0.95689999999999997</v>
      </c>
      <c r="E58" s="459" t="s">
        <v>327</v>
      </c>
      <c r="F58" s="457" t="str">
        <f>Survey_Results!J35</f>
        <v>Survey data (2020) analysis, tab: Project_Analysis, cell D119</v>
      </c>
    </row>
    <row r="59" spans="2:6" x14ac:dyDescent="0.25">
      <c r="B59" s="453"/>
      <c r="C59" s="455"/>
      <c r="D59" s="456"/>
      <c r="E59" s="455"/>
      <c r="F59" s="455"/>
    </row>
    <row r="60" spans="2:6" x14ac:dyDescent="0.25">
      <c r="B60" s="455"/>
      <c r="C60" s="455"/>
      <c r="D60" s="456"/>
      <c r="E60" s="455"/>
      <c r="F60" s="455"/>
    </row>
    <row r="61" spans="2:6" x14ac:dyDescent="0.25">
      <c r="B61" s="455"/>
      <c r="C61" s="455"/>
      <c r="D61" s="456"/>
      <c r="E61" s="455"/>
      <c r="F61" s="455"/>
    </row>
    <row r="62" spans="2:6" x14ac:dyDescent="0.25">
      <c r="B62" s="455"/>
      <c r="C62" s="455"/>
      <c r="D62" s="456"/>
      <c r="E62" s="455"/>
      <c r="F62" s="455"/>
    </row>
    <row r="63" spans="2:6" x14ac:dyDescent="0.25">
      <c r="B63" s="455"/>
      <c r="C63" s="455"/>
      <c r="D63" s="456"/>
      <c r="E63" s="455"/>
      <c r="F63" s="455"/>
    </row>
    <row r="64" spans="2:6" x14ac:dyDescent="0.25">
      <c r="B64" s="455"/>
      <c r="C64" s="455"/>
      <c r="D64" s="456"/>
      <c r="E64" s="455"/>
      <c r="F64" s="45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2:I152"/>
  <sheetViews>
    <sheetView topLeftCell="A40" workbookViewId="0">
      <selection activeCell="G56" sqref="G56"/>
    </sheetView>
  </sheetViews>
  <sheetFormatPr defaultColWidth="8.85546875" defaultRowHeight="15" x14ac:dyDescent="0.25"/>
  <cols>
    <col min="2" max="2" width="9.7109375" bestFit="1" customWidth="1"/>
    <col min="3" max="3" width="10.140625" bestFit="1" customWidth="1"/>
    <col min="4" max="4" width="11.85546875" customWidth="1"/>
    <col min="5" max="5" width="38.140625" customWidth="1"/>
  </cols>
  <sheetData>
    <row r="2" spans="1:5" x14ac:dyDescent="0.25">
      <c r="B2" s="15" t="s">
        <v>186</v>
      </c>
      <c r="C2" s="15"/>
      <c r="D2" s="15"/>
      <c r="E2" s="12"/>
    </row>
    <row r="3" spans="1:5" x14ac:dyDescent="0.25">
      <c r="A3" t="s">
        <v>55</v>
      </c>
      <c r="B3" s="13" t="s">
        <v>187</v>
      </c>
      <c r="C3" s="13"/>
      <c r="D3" s="212" t="s">
        <v>83</v>
      </c>
      <c r="E3" s="12" t="s">
        <v>188</v>
      </c>
    </row>
    <row r="4" spans="1:5" x14ac:dyDescent="0.25">
      <c r="A4">
        <f>YEAR(B4)</f>
        <v>2011</v>
      </c>
      <c r="B4" s="136">
        <v>40878</v>
      </c>
      <c r="C4" s="211">
        <f>B5-1</f>
        <v>40908</v>
      </c>
      <c r="D4" s="64">
        <v>248</v>
      </c>
      <c r="E4" s="573" t="s">
        <v>189</v>
      </c>
    </row>
    <row r="5" spans="1:5" x14ac:dyDescent="0.25">
      <c r="A5">
        <f t="shared" ref="A5:A68" si="0">YEAR(B5)</f>
        <v>2012</v>
      </c>
      <c r="B5" s="136">
        <v>40909</v>
      </c>
      <c r="C5" s="211">
        <f t="shared" ref="C5:C68" si="1">B6-1</f>
        <v>40939</v>
      </c>
      <c r="D5" s="64">
        <v>580</v>
      </c>
      <c r="E5" s="573"/>
    </row>
    <row r="6" spans="1:5" x14ac:dyDescent="0.25">
      <c r="A6">
        <f t="shared" si="0"/>
        <v>2012</v>
      </c>
      <c r="B6" s="136">
        <v>40940</v>
      </c>
      <c r="C6" s="211">
        <f t="shared" si="1"/>
        <v>40968</v>
      </c>
      <c r="D6" s="64">
        <v>920</v>
      </c>
      <c r="E6" s="573"/>
    </row>
    <row r="7" spans="1:5" x14ac:dyDescent="0.25">
      <c r="A7">
        <f t="shared" si="0"/>
        <v>2012</v>
      </c>
      <c r="B7" s="136">
        <v>40969</v>
      </c>
      <c r="C7" s="211">
        <f t="shared" si="1"/>
        <v>40999</v>
      </c>
      <c r="D7" s="64">
        <v>345</v>
      </c>
      <c r="E7" s="573"/>
    </row>
    <row r="8" spans="1:5" x14ac:dyDescent="0.25">
      <c r="A8">
        <f t="shared" si="0"/>
        <v>2012</v>
      </c>
      <c r="B8" s="136">
        <v>41000</v>
      </c>
      <c r="C8" s="211">
        <f t="shared" si="1"/>
        <v>41029</v>
      </c>
      <c r="D8" s="64">
        <v>224</v>
      </c>
      <c r="E8" s="573"/>
    </row>
    <row r="9" spans="1:5" x14ac:dyDescent="0.25">
      <c r="A9">
        <f t="shared" si="0"/>
        <v>2012</v>
      </c>
      <c r="B9" s="136">
        <v>41030</v>
      </c>
      <c r="C9" s="211">
        <f t="shared" si="1"/>
        <v>41060</v>
      </c>
      <c r="D9" s="64">
        <v>448</v>
      </c>
      <c r="E9" s="573"/>
    </row>
    <row r="10" spans="1:5" x14ac:dyDescent="0.25">
      <c r="A10">
        <f t="shared" si="0"/>
        <v>2012</v>
      </c>
      <c r="B10" s="136">
        <v>41061</v>
      </c>
      <c r="C10" s="211">
        <f t="shared" si="1"/>
        <v>41090</v>
      </c>
      <c r="D10" s="64">
        <v>305</v>
      </c>
      <c r="E10" s="573"/>
    </row>
    <row r="11" spans="1:5" x14ac:dyDescent="0.25">
      <c r="A11">
        <f t="shared" si="0"/>
        <v>2012</v>
      </c>
      <c r="B11" s="136">
        <v>41091</v>
      </c>
      <c r="C11" s="211">
        <f t="shared" si="1"/>
        <v>41121</v>
      </c>
      <c r="D11" s="64">
        <v>184</v>
      </c>
      <c r="E11" s="251"/>
    </row>
    <row r="12" spans="1:5" x14ac:dyDescent="0.25">
      <c r="A12">
        <f t="shared" si="0"/>
        <v>2012</v>
      </c>
      <c r="B12" s="136">
        <v>41122</v>
      </c>
      <c r="C12" s="211">
        <f t="shared" si="1"/>
        <v>41152</v>
      </c>
      <c r="D12" s="64">
        <v>155</v>
      </c>
      <c r="E12" s="251"/>
    </row>
    <row r="13" spans="1:5" x14ac:dyDescent="0.25">
      <c r="A13">
        <f t="shared" si="0"/>
        <v>2012</v>
      </c>
      <c r="B13" s="136">
        <v>41153</v>
      </c>
      <c r="C13" s="211">
        <f t="shared" si="1"/>
        <v>41182</v>
      </c>
      <c r="D13" s="64">
        <v>272</v>
      </c>
      <c r="E13" s="251"/>
    </row>
    <row r="14" spans="1:5" x14ac:dyDescent="0.25">
      <c r="A14">
        <f t="shared" si="0"/>
        <v>2012</v>
      </c>
      <c r="B14" s="136">
        <v>41183</v>
      </c>
      <c r="C14" s="211">
        <f t="shared" si="1"/>
        <v>41213</v>
      </c>
      <c r="D14" s="64">
        <v>713</v>
      </c>
      <c r="E14" s="251"/>
    </row>
    <row r="15" spans="1:5" x14ac:dyDescent="0.25">
      <c r="A15">
        <f t="shared" si="0"/>
        <v>2012</v>
      </c>
      <c r="B15" s="136">
        <v>41214</v>
      </c>
      <c r="C15" s="211">
        <f t="shared" si="1"/>
        <v>41243</v>
      </c>
      <c r="D15" s="64">
        <v>560</v>
      </c>
      <c r="E15" s="251"/>
    </row>
    <row r="16" spans="1:5" x14ac:dyDescent="0.25">
      <c r="A16">
        <f t="shared" si="0"/>
        <v>2012</v>
      </c>
      <c r="B16" s="136">
        <v>41244</v>
      </c>
      <c r="C16" s="211">
        <f t="shared" si="1"/>
        <v>41274</v>
      </c>
      <c r="D16" s="64">
        <v>263</v>
      </c>
      <c r="E16" s="251"/>
    </row>
    <row r="17" spans="1:5" x14ac:dyDescent="0.25">
      <c r="A17">
        <f t="shared" si="0"/>
        <v>2013</v>
      </c>
      <c r="B17" s="136">
        <v>41275</v>
      </c>
      <c r="C17" s="211">
        <f t="shared" si="1"/>
        <v>41305</v>
      </c>
      <c r="D17" s="64">
        <v>459</v>
      </c>
      <c r="E17" s="251"/>
    </row>
    <row r="18" spans="1:5" x14ac:dyDescent="0.25">
      <c r="A18">
        <f t="shared" si="0"/>
        <v>2013</v>
      </c>
      <c r="B18" s="136">
        <v>41306</v>
      </c>
      <c r="C18" s="211">
        <f t="shared" si="1"/>
        <v>41333</v>
      </c>
      <c r="D18" s="64">
        <v>153</v>
      </c>
      <c r="E18" s="251"/>
    </row>
    <row r="19" spans="1:5" x14ac:dyDescent="0.25">
      <c r="A19">
        <f t="shared" si="0"/>
        <v>2013</v>
      </c>
      <c r="B19" s="136">
        <v>41334</v>
      </c>
      <c r="C19" s="211">
        <f t="shared" si="1"/>
        <v>41364</v>
      </c>
      <c r="D19" s="64">
        <v>378</v>
      </c>
      <c r="E19" s="251"/>
    </row>
    <row r="20" spans="1:5" x14ac:dyDescent="0.25">
      <c r="A20">
        <f t="shared" si="0"/>
        <v>2013</v>
      </c>
      <c r="B20" s="136">
        <v>41365</v>
      </c>
      <c r="C20" s="211">
        <f t="shared" si="1"/>
        <v>41394</v>
      </c>
      <c r="D20" s="64">
        <v>451</v>
      </c>
      <c r="E20" s="251"/>
    </row>
    <row r="21" spans="1:5" x14ac:dyDescent="0.25">
      <c r="A21">
        <f t="shared" si="0"/>
        <v>2013</v>
      </c>
      <c r="B21" s="136">
        <v>41395</v>
      </c>
      <c r="C21" s="211">
        <f t="shared" si="1"/>
        <v>41425</v>
      </c>
      <c r="D21" s="64">
        <v>268</v>
      </c>
      <c r="E21" s="251"/>
    </row>
    <row r="22" spans="1:5" x14ac:dyDescent="0.25">
      <c r="A22">
        <f t="shared" si="0"/>
        <v>2013</v>
      </c>
      <c r="B22" s="136">
        <v>41426</v>
      </c>
      <c r="C22" s="211">
        <f t="shared" si="1"/>
        <v>41455</v>
      </c>
      <c r="D22" s="64">
        <v>703</v>
      </c>
      <c r="E22" s="251"/>
    </row>
    <row r="23" spans="1:5" x14ac:dyDescent="0.25">
      <c r="A23">
        <f t="shared" si="0"/>
        <v>2013</v>
      </c>
      <c r="B23" s="136">
        <v>41456</v>
      </c>
      <c r="C23" s="211">
        <f t="shared" si="1"/>
        <v>41486</v>
      </c>
      <c r="D23" s="64">
        <v>1023</v>
      </c>
      <c r="E23" s="251"/>
    </row>
    <row r="24" spans="1:5" x14ac:dyDescent="0.25">
      <c r="A24">
        <f t="shared" si="0"/>
        <v>2013</v>
      </c>
      <c r="B24" s="136">
        <v>41487</v>
      </c>
      <c r="C24" s="211">
        <f t="shared" si="1"/>
        <v>41517</v>
      </c>
      <c r="D24" s="64">
        <v>709</v>
      </c>
      <c r="E24" s="251"/>
    </row>
    <row r="25" spans="1:5" x14ac:dyDescent="0.25">
      <c r="A25">
        <f t="shared" si="0"/>
        <v>2013</v>
      </c>
      <c r="B25" s="136">
        <v>41518</v>
      </c>
      <c r="C25" s="211">
        <f t="shared" si="1"/>
        <v>41547</v>
      </c>
      <c r="D25" s="64">
        <v>582</v>
      </c>
      <c r="E25" s="251"/>
    </row>
    <row r="26" spans="1:5" x14ac:dyDescent="0.25">
      <c r="A26">
        <f t="shared" si="0"/>
        <v>2013</v>
      </c>
      <c r="B26" s="136">
        <v>41548</v>
      </c>
      <c r="C26" s="211">
        <f t="shared" si="1"/>
        <v>41578</v>
      </c>
      <c r="D26" s="64">
        <v>406</v>
      </c>
      <c r="E26" s="251"/>
    </row>
    <row r="27" spans="1:5" x14ac:dyDescent="0.25">
      <c r="A27">
        <f t="shared" si="0"/>
        <v>2013</v>
      </c>
      <c r="B27" s="136">
        <v>41579</v>
      </c>
      <c r="C27" s="211">
        <f t="shared" si="1"/>
        <v>41608</v>
      </c>
      <c r="D27" s="64">
        <v>437</v>
      </c>
      <c r="E27" s="251"/>
    </row>
    <row r="28" spans="1:5" x14ac:dyDescent="0.25">
      <c r="A28">
        <f t="shared" si="0"/>
        <v>2013</v>
      </c>
      <c r="B28" s="136">
        <v>41609</v>
      </c>
      <c r="C28" s="211">
        <f t="shared" si="1"/>
        <v>41639</v>
      </c>
      <c r="D28" s="64">
        <v>2596</v>
      </c>
      <c r="E28" s="251"/>
    </row>
    <row r="29" spans="1:5" x14ac:dyDescent="0.25">
      <c r="A29">
        <f t="shared" si="0"/>
        <v>2014</v>
      </c>
      <c r="B29" s="136">
        <v>41640</v>
      </c>
      <c r="C29" s="211">
        <f t="shared" si="1"/>
        <v>41670</v>
      </c>
      <c r="D29" s="64">
        <v>500</v>
      </c>
      <c r="E29" s="251"/>
    </row>
    <row r="30" spans="1:5" x14ac:dyDescent="0.25">
      <c r="A30">
        <f t="shared" si="0"/>
        <v>2014</v>
      </c>
      <c r="B30" s="136">
        <v>41671</v>
      </c>
      <c r="C30" s="211">
        <f t="shared" si="1"/>
        <v>41698</v>
      </c>
      <c r="D30" s="64">
        <v>2850</v>
      </c>
      <c r="E30" s="251"/>
    </row>
    <row r="31" spans="1:5" x14ac:dyDescent="0.25">
      <c r="A31">
        <f t="shared" si="0"/>
        <v>2014</v>
      </c>
      <c r="B31" s="136">
        <v>41699</v>
      </c>
      <c r="C31" s="211">
        <f t="shared" si="1"/>
        <v>41729</v>
      </c>
      <c r="D31" s="64">
        <v>1941</v>
      </c>
      <c r="E31" s="251"/>
    </row>
    <row r="32" spans="1:5" x14ac:dyDescent="0.25">
      <c r="A32">
        <f t="shared" si="0"/>
        <v>2014</v>
      </c>
      <c r="B32" s="136">
        <v>41730</v>
      </c>
      <c r="C32" s="211">
        <f t="shared" si="1"/>
        <v>41759</v>
      </c>
      <c r="D32" s="64">
        <v>1195</v>
      </c>
      <c r="E32" s="251"/>
    </row>
    <row r="33" spans="1:5" x14ac:dyDescent="0.25">
      <c r="A33">
        <f t="shared" si="0"/>
        <v>2014</v>
      </c>
      <c r="B33" s="136">
        <v>41760</v>
      </c>
      <c r="C33" s="211">
        <f t="shared" si="1"/>
        <v>41790</v>
      </c>
      <c r="D33" s="64">
        <v>268</v>
      </c>
      <c r="E33" s="251"/>
    </row>
    <row r="34" spans="1:5" x14ac:dyDescent="0.25">
      <c r="A34">
        <f t="shared" si="0"/>
        <v>2014</v>
      </c>
      <c r="B34" s="136">
        <v>41791</v>
      </c>
      <c r="C34" s="211">
        <f t="shared" si="1"/>
        <v>41820</v>
      </c>
      <c r="D34" s="64">
        <v>510</v>
      </c>
      <c r="E34" s="251"/>
    </row>
    <row r="35" spans="1:5" x14ac:dyDescent="0.25">
      <c r="A35">
        <f t="shared" si="0"/>
        <v>2014</v>
      </c>
      <c r="B35" s="136">
        <v>41821</v>
      </c>
      <c r="C35" s="211">
        <f t="shared" si="1"/>
        <v>41851</v>
      </c>
      <c r="D35" s="64">
        <v>88</v>
      </c>
      <c r="E35" s="251"/>
    </row>
    <row r="36" spans="1:5" x14ac:dyDescent="0.25">
      <c r="A36">
        <f t="shared" si="0"/>
        <v>2014</v>
      </c>
      <c r="B36" s="136">
        <v>41852</v>
      </c>
      <c r="C36" s="211">
        <f t="shared" si="1"/>
        <v>41882</v>
      </c>
      <c r="D36" s="64">
        <v>414</v>
      </c>
      <c r="E36" s="251"/>
    </row>
    <row r="37" spans="1:5" x14ac:dyDescent="0.25">
      <c r="A37">
        <f t="shared" si="0"/>
        <v>2014</v>
      </c>
      <c r="B37" s="136">
        <v>41883</v>
      </c>
      <c r="C37" s="211">
        <f t="shared" si="1"/>
        <v>41912</v>
      </c>
      <c r="D37" s="64">
        <v>97</v>
      </c>
      <c r="E37" s="251"/>
    </row>
    <row r="38" spans="1:5" x14ac:dyDescent="0.25">
      <c r="A38">
        <f t="shared" si="0"/>
        <v>2014</v>
      </c>
      <c r="B38" s="136">
        <v>41913</v>
      </c>
      <c r="C38" s="211">
        <f t="shared" si="1"/>
        <v>41943</v>
      </c>
      <c r="D38" s="64">
        <v>44</v>
      </c>
      <c r="E38" s="251"/>
    </row>
    <row r="39" spans="1:5" x14ac:dyDescent="0.25">
      <c r="A39">
        <f t="shared" si="0"/>
        <v>2014</v>
      </c>
      <c r="B39" s="136">
        <v>41944</v>
      </c>
      <c r="C39" s="211">
        <f t="shared" si="1"/>
        <v>41973</v>
      </c>
      <c r="D39" s="64">
        <v>346</v>
      </c>
      <c r="E39" s="251"/>
    </row>
    <row r="40" spans="1:5" x14ac:dyDescent="0.25">
      <c r="A40">
        <f t="shared" si="0"/>
        <v>2014</v>
      </c>
      <c r="B40" s="136">
        <v>41974</v>
      </c>
      <c r="C40" s="211">
        <f t="shared" si="1"/>
        <v>42004</v>
      </c>
      <c r="D40" s="64">
        <v>280</v>
      </c>
      <c r="E40" s="251"/>
    </row>
    <row r="41" spans="1:5" x14ac:dyDescent="0.25">
      <c r="A41">
        <f t="shared" si="0"/>
        <v>2015</v>
      </c>
      <c r="B41" s="136">
        <v>42005</v>
      </c>
      <c r="C41" s="211">
        <f t="shared" si="1"/>
        <v>42035</v>
      </c>
      <c r="D41" s="64">
        <v>794</v>
      </c>
      <c r="E41" s="251"/>
    </row>
    <row r="42" spans="1:5" x14ac:dyDescent="0.25">
      <c r="A42">
        <f t="shared" si="0"/>
        <v>2015</v>
      </c>
      <c r="B42" s="136">
        <v>42036</v>
      </c>
      <c r="C42" s="211">
        <f t="shared" si="1"/>
        <v>42063</v>
      </c>
      <c r="D42" s="64">
        <v>387</v>
      </c>
      <c r="E42" s="251"/>
    </row>
    <row r="43" spans="1:5" x14ac:dyDescent="0.25">
      <c r="A43">
        <f t="shared" si="0"/>
        <v>2015</v>
      </c>
      <c r="B43" s="136">
        <v>42064</v>
      </c>
      <c r="C43" s="211">
        <f t="shared" si="1"/>
        <v>42094</v>
      </c>
      <c r="D43" s="64">
        <v>744</v>
      </c>
      <c r="E43" s="251"/>
    </row>
    <row r="44" spans="1:5" x14ac:dyDescent="0.25">
      <c r="A44">
        <f t="shared" si="0"/>
        <v>2015</v>
      </c>
      <c r="B44" s="136">
        <v>42095</v>
      </c>
      <c r="C44" s="211">
        <f t="shared" si="1"/>
        <v>42124</v>
      </c>
      <c r="D44" s="64">
        <v>1167</v>
      </c>
      <c r="E44" s="251"/>
    </row>
    <row r="45" spans="1:5" x14ac:dyDescent="0.25">
      <c r="A45">
        <f t="shared" si="0"/>
        <v>2015</v>
      </c>
      <c r="B45" s="136">
        <v>42125</v>
      </c>
      <c r="C45" s="211">
        <f t="shared" si="1"/>
        <v>42155</v>
      </c>
      <c r="D45" s="64">
        <v>807</v>
      </c>
      <c r="E45" s="251"/>
    </row>
    <row r="46" spans="1:5" x14ac:dyDescent="0.25">
      <c r="A46">
        <f t="shared" si="0"/>
        <v>2015</v>
      </c>
      <c r="B46" s="136">
        <v>42156</v>
      </c>
      <c r="C46" s="211">
        <f t="shared" si="1"/>
        <v>42185</v>
      </c>
      <c r="D46" s="64">
        <v>488</v>
      </c>
      <c r="E46" s="251"/>
    </row>
    <row r="47" spans="1:5" x14ac:dyDescent="0.25">
      <c r="A47">
        <f t="shared" si="0"/>
        <v>2015</v>
      </c>
      <c r="B47" s="136">
        <v>42186</v>
      </c>
      <c r="C47" s="211">
        <f t="shared" si="1"/>
        <v>42216</v>
      </c>
      <c r="D47" s="64">
        <v>552</v>
      </c>
      <c r="E47" s="251"/>
    </row>
    <row r="48" spans="1:5" x14ac:dyDescent="0.25">
      <c r="A48">
        <f t="shared" si="0"/>
        <v>2015</v>
      </c>
      <c r="B48" s="136">
        <v>42217</v>
      </c>
      <c r="C48" s="211">
        <f t="shared" si="1"/>
        <v>42247</v>
      </c>
      <c r="D48" s="64">
        <v>1147</v>
      </c>
      <c r="E48" s="251"/>
    </row>
    <row r="49" spans="1:5" x14ac:dyDescent="0.25">
      <c r="A49">
        <f t="shared" si="0"/>
        <v>2015</v>
      </c>
      <c r="B49" s="136">
        <v>42248</v>
      </c>
      <c r="C49" s="211">
        <f t="shared" si="1"/>
        <v>42277</v>
      </c>
      <c r="D49" s="64">
        <v>779</v>
      </c>
      <c r="E49" s="251"/>
    </row>
    <row r="50" spans="1:5" x14ac:dyDescent="0.25">
      <c r="A50">
        <f t="shared" si="0"/>
        <v>2015</v>
      </c>
      <c r="B50" s="136">
        <v>42278</v>
      </c>
      <c r="C50" s="211">
        <f t="shared" si="1"/>
        <v>42308</v>
      </c>
      <c r="D50" s="64">
        <v>587</v>
      </c>
      <c r="E50" s="251"/>
    </row>
    <row r="51" spans="1:5" x14ac:dyDescent="0.25">
      <c r="A51">
        <f t="shared" si="0"/>
        <v>2015</v>
      </c>
      <c r="B51" s="136">
        <v>42309</v>
      </c>
      <c r="C51" s="211">
        <f t="shared" si="1"/>
        <v>42338</v>
      </c>
      <c r="D51" s="64">
        <v>831</v>
      </c>
      <c r="E51" s="251"/>
    </row>
    <row r="52" spans="1:5" x14ac:dyDescent="0.25">
      <c r="A52">
        <f t="shared" si="0"/>
        <v>2015</v>
      </c>
      <c r="B52" s="136">
        <v>42339</v>
      </c>
      <c r="C52" s="211">
        <f t="shared" si="1"/>
        <v>42369</v>
      </c>
      <c r="D52" s="64">
        <f>50+430</f>
        <v>480</v>
      </c>
      <c r="E52" s="251"/>
    </row>
    <row r="53" spans="1:5" x14ac:dyDescent="0.25">
      <c r="A53">
        <f t="shared" si="0"/>
        <v>2016</v>
      </c>
      <c r="B53" s="136">
        <v>42370</v>
      </c>
      <c r="C53" s="211">
        <f t="shared" si="1"/>
        <v>42400</v>
      </c>
      <c r="D53" s="64">
        <v>718</v>
      </c>
      <c r="E53" s="251"/>
    </row>
    <row r="54" spans="1:5" x14ac:dyDescent="0.25">
      <c r="A54">
        <f t="shared" si="0"/>
        <v>2016</v>
      </c>
      <c r="B54" s="136">
        <v>42401</v>
      </c>
      <c r="C54" s="211">
        <f t="shared" si="1"/>
        <v>42429</v>
      </c>
      <c r="D54" s="64">
        <v>1141</v>
      </c>
      <c r="E54" s="251"/>
    </row>
    <row r="55" spans="1:5" x14ac:dyDescent="0.25">
      <c r="A55">
        <f t="shared" si="0"/>
        <v>2016</v>
      </c>
      <c r="B55" s="136">
        <v>42430</v>
      </c>
      <c r="C55" s="211">
        <f t="shared" si="1"/>
        <v>42460</v>
      </c>
      <c r="D55" s="64">
        <v>2818</v>
      </c>
      <c r="E55" s="251"/>
    </row>
    <row r="56" spans="1:5" x14ac:dyDescent="0.25">
      <c r="A56">
        <f t="shared" si="0"/>
        <v>2016</v>
      </c>
      <c r="B56" s="136">
        <v>42461</v>
      </c>
      <c r="C56" s="211">
        <f t="shared" si="1"/>
        <v>42490</v>
      </c>
      <c r="D56" s="64">
        <v>3830</v>
      </c>
      <c r="E56" s="251"/>
    </row>
    <row r="57" spans="1:5" x14ac:dyDescent="0.25">
      <c r="A57">
        <f t="shared" si="0"/>
        <v>2016</v>
      </c>
      <c r="B57" s="136">
        <v>42491</v>
      </c>
      <c r="C57" s="211">
        <f t="shared" si="1"/>
        <v>42521</v>
      </c>
      <c r="D57" s="64">
        <v>1647</v>
      </c>
      <c r="E57" s="251"/>
    </row>
    <row r="58" spans="1:5" x14ac:dyDescent="0.25">
      <c r="A58">
        <f t="shared" si="0"/>
        <v>2016</v>
      </c>
      <c r="B58" s="136">
        <v>42522</v>
      </c>
      <c r="C58" s="211">
        <f t="shared" si="1"/>
        <v>42551</v>
      </c>
      <c r="D58" s="64">
        <v>1005</v>
      </c>
      <c r="E58" s="251"/>
    </row>
    <row r="59" spans="1:5" x14ac:dyDescent="0.25">
      <c r="A59">
        <f t="shared" si="0"/>
        <v>2016</v>
      </c>
      <c r="B59" s="136">
        <v>42552</v>
      </c>
      <c r="C59" s="211">
        <f t="shared" si="1"/>
        <v>42582</v>
      </c>
      <c r="D59" s="64">
        <v>254</v>
      </c>
      <c r="E59" s="251"/>
    </row>
    <row r="60" spans="1:5" x14ac:dyDescent="0.25">
      <c r="A60">
        <f t="shared" si="0"/>
        <v>2016</v>
      </c>
      <c r="B60" s="136">
        <v>42583</v>
      </c>
      <c r="C60" s="211">
        <f t="shared" si="1"/>
        <v>42613</v>
      </c>
      <c r="D60" s="64">
        <v>1096</v>
      </c>
      <c r="E60" s="251"/>
    </row>
    <row r="61" spans="1:5" x14ac:dyDescent="0.25">
      <c r="A61">
        <f t="shared" si="0"/>
        <v>2016</v>
      </c>
      <c r="B61" s="136">
        <v>42614</v>
      </c>
      <c r="C61" s="211">
        <f t="shared" si="1"/>
        <v>42643</v>
      </c>
      <c r="D61" s="64">
        <v>2141</v>
      </c>
      <c r="E61" s="251"/>
    </row>
    <row r="62" spans="1:5" x14ac:dyDescent="0.25">
      <c r="A62">
        <f t="shared" si="0"/>
        <v>2016</v>
      </c>
      <c r="B62" s="136">
        <v>42644</v>
      </c>
      <c r="C62" s="211">
        <f t="shared" si="1"/>
        <v>42674</v>
      </c>
      <c r="D62" s="64">
        <v>857</v>
      </c>
      <c r="E62" s="251"/>
    </row>
    <row r="63" spans="1:5" x14ac:dyDescent="0.25">
      <c r="A63">
        <f t="shared" si="0"/>
        <v>2016</v>
      </c>
      <c r="B63" s="136">
        <v>42675</v>
      </c>
      <c r="C63" s="211">
        <f t="shared" si="1"/>
        <v>42704</v>
      </c>
      <c r="D63" s="64">
        <v>806</v>
      </c>
      <c r="E63" s="251"/>
    </row>
    <row r="64" spans="1:5" x14ac:dyDescent="0.25">
      <c r="A64">
        <f t="shared" si="0"/>
        <v>2016</v>
      </c>
      <c r="B64" s="136">
        <v>42705</v>
      </c>
      <c r="C64" s="211">
        <f t="shared" si="1"/>
        <v>42735</v>
      </c>
      <c r="D64" s="64">
        <v>1906</v>
      </c>
      <c r="E64" s="251"/>
    </row>
    <row r="65" spans="1:5" x14ac:dyDescent="0.25">
      <c r="A65">
        <f t="shared" si="0"/>
        <v>2017</v>
      </c>
      <c r="B65" s="136">
        <v>42736</v>
      </c>
      <c r="C65" s="211">
        <f t="shared" si="1"/>
        <v>42766</v>
      </c>
      <c r="D65" s="64">
        <v>1491</v>
      </c>
      <c r="E65" s="251"/>
    </row>
    <row r="66" spans="1:5" x14ac:dyDescent="0.25">
      <c r="A66">
        <f t="shared" si="0"/>
        <v>2017</v>
      </c>
      <c r="B66" s="136">
        <v>42767</v>
      </c>
      <c r="C66" s="211">
        <f t="shared" si="1"/>
        <v>42794</v>
      </c>
      <c r="D66" s="64">
        <v>265</v>
      </c>
      <c r="E66" s="251"/>
    </row>
    <row r="67" spans="1:5" x14ac:dyDescent="0.25">
      <c r="A67">
        <f t="shared" si="0"/>
        <v>2017</v>
      </c>
      <c r="B67" s="136">
        <v>42795</v>
      </c>
      <c r="C67" s="211">
        <f t="shared" si="1"/>
        <v>42825</v>
      </c>
      <c r="D67" s="64">
        <v>884</v>
      </c>
      <c r="E67" s="251"/>
    </row>
    <row r="68" spans="1:5" x14ac:dyDescent="0.25">
      <c r="A68">
        <f t="shared" si="0"/>
        <v>2017</v>
      </c>
      <c r="B68" s="136">
        <v>42826</v>
      </c>
      <c r="C68" s="211">
        <f t="shared" si="1"/>
        <v>42855</v>
      </c>
      <c r="D68" s="64">
        <v>1176</v>
      </c>
      <c r="E68" s="251"/>
    </row>
    <row r="69" spans="1:5" x14ac:dyDescent="0.25">
      <c r="A69">
        <f t="shared" ref="A69:A132" si="2">YEAR(B69)</f>
        <v>2017</v>
      </c>
      <c r="B69" s="136">
        <v>42856</v>
      </c>
      <c r="C69" s="211">
        <f t="shared" ref="C69:C132" si="3">B70-1</f>
        <v>42886</v>
      </c>
      <c r="D69" s="64">
        <v>868</v>
      </c>
      <c r="E69" s="251"/>
    </row>
    <row r="70" spans="1:5" x14ac:dyDescent="0.25">
      <c r="A70">
        <f t="shared" si="2"/>
        <v>2017</v>
      </c>
      <c r="B70" s="136">
        <v>42887</v>
      </c>
      <c r="C70" s="211">
        <f t="shared" si="3"/>
        <v>42916</v>
      </c>
      <c r="D70" s="64">
        <v>191</v>
      </c>
      <c r="E70" s="251"/>
    </row>
    <row r="71" spans="1:5" x14ac:dyDescent="0.25">
      <c r="A71">
        <f t="shared" si="2"/>
        <v>2017</v>
      </c>
      <c r="B71" s="136">
        <v>42917</v>
      </c>
      <c r="C71" s="211">
        <f t="shared" si="3"/>
        <v>42947</v>
      </c>
      <c r="D71" s="64">
        <v>206</v>
      </c>
      <c r="E71" s="251"/>
    </row>
    <row r="72" spans="1:5" x14ac:dyDescent="0.25">
      <c r="A72">
        <f t="shared" si="2"/>
        <v>2017</v>
      </c>
      <c r="B72" s="136">
        <v>42948</v>
      </c>
      <c r="C72" s="211">
        <f t="shared" si="3"/>
        <v>42978</v>
      </c>
      <c r="D72" s="64">
        <v>789</v>
      </c>
      <c r="E72" s="251"/>
    </row>
    <row r="73" spans="1:5" x14ac:dyDescent="0.25">
      <c r="A73">
        <f t="shared" si="2"/>
        <v>2017</v>
      </c>
      <c r="B73" s="136">
        <v>42979</v>
      </c>
      <c r="C73" s="211">
        <f t="shared" si="3"/>
        <v>43008</v>
      </c>
      <c r="D73" s="64">
        <v>1437</v>
      </c>
      <c r="E73" s="251"/>
    </row>
    <row r="74" spans="1:5" x14ac:dyDescent="0.25">
      <c r="A74">
        <f t="shared" si="2"/>
        <v>2017</v>
      </c>
      <c r="B74" s="136">
        <v>43009</v>
      </c>
      <c r="C74" s="211">
        <f t="shared" si="3"/>
        <v>43039</v>
      </c>
      <c r="D74" s="64">
        <v>2952</v>
      </c>
      <c r="E74" s="251"/>
    </row>
    <row r="75" spans="1:5" x14ac:dyDescent="0.25">
      <c r="A75">
        <f t="shared" si="2"/>
        <v>2017</v>
      </c>
      <c r="B75" s="136">
        <v>43040</v>
      </c>
      <c r="C75" s="211">
        <f t="shared" si="3"/>
        <v>43069</v>
      </c>
      <c r="D75" s="64">
        <v>1270</v>
      </c>
      <c r="E75" s="251"/>
    </row>
    <row r="76" spans="1:5" x14ac:dyDescent="0.25">
      <c r="A76">
        <f t="shared" si="2"/>
        <v>2017</v>
      </c>
      <c r="B76" s="136">
        <v>43070</v>
      </c>
      <c r="C76" s="211">
        <f t="shared" si="3"/>
        <v>43100</v>
      </c>
      <c r="D76" s="64">
        <v>1769</v>
      </c>
      <c r="E76" s="251"/>
    </row>
    <row r="77" spans="1:5" x14ac:dyDescent="0.25">
      <c r="A77">
        <f t="shared" si="2"/>
        <v>2018</v>
      </c>
      <c r="B77" s="136">
        <v>43101</v>
      </c>
      <c r="C77" s="211">
        <f t="shared" si="3"/>
        <v>43131</v>
      </c>
      <c r="D77" s="64">
        <v>425</v>
      </c>
      <c r="E77" s="251"/>
    </row>
    <row r="78" spans="1:5" x14ac:dyDescent="0.25">
      <c r="A78">
        <f t="shared" si="2"/>
        <v>2018</v>
      </c>
      <c r="B78" s="136">
        <v>43132</v>
      </c>
      <c r="C78" s="211">
        <f t="shared" si="3"/>
        <v>43159</v>
      </c>
      <c r="D78" s="64">
        <v>897</v>
      </c>
      <c r="E78" s="251"/>
    </row>
    <row r="79" spans="1:5" x14ac:dyDescent="0.25">
      <c r="A79">
        <f t="shared" si="2"/>
        <v>2018</v>
      </c>
      <c r="B79" s="136">
        <v>43160</v>
      </c>
      <c r="C79" s="211">
        <f t="shared" si="3"/>
        <v>43190</v>
      </c>
      <c r="D79" s="64">
        <v>798</v>
      </c>
      <c r="E79" s="251"/>
    </row>
    <row r="80" spans="1:5" x14ac:dyDescent="0.25">
      <c r="A80">
        <f t="shared" si="2"/>
        <v>2018</v>
      </c>
      <c r="B80" s="136">
        <v>43191</v>
      </c>
      <c r="C80" s="211">
        <f t="shared" si="3"/>
        <v>43220</v>
      </c>
      <c r="D80" s="64">
        <v>354</v>
      </c>
      <c r="E80" s="251"/>
    </row>
    <row r="81" spans="1:9" x14ac:dyDescent="0.25">
      <c r="A81">
        <f t="shared" si="2"/>
        <v>2018</v>
      </c>
      <c r="B81" s="136">
        <v>43221</v>
      </c>
      <c r="C81" s="211">
        <f t="shared" si="3"/>
        <v>43251</v>
      </c>
      <c r="D81" s="64">
        <v>312</v>
      </c>
      <c r="E81" s="251"/>
    </row>
    <row r="82" spans="1:9" x14ac:dyDescent="0.25">
      <c r="A82">
        <f t="shared" si="2"/>
        <v>2018</v>
      </c>
      <c r="B82" s="136">
        <v>43252</v>
      </c>
      <c r="C82" s="211">
        <f t="shared" si="3"/>
        <v>43281</v>
      </c>
      <c r="D82" s="64">
        <v>446</v>
      </c>
      <c r="E82" s="251"/>
    </row>
    <row r="83" spans="1:9" x14ac:dyDescent="0.25">
      <c r="A83">
        <f t="shared" si="2"/>
        <v>2018</v>
      </c>
      <c r="B83" s="136">
        <v>43282</v>
      </c>
      <c r="C83" s="211">
        <f t="shared" si="3"/>
        <v>43312</v>
      </c>
      <c r="D83" s="64">
        <v>403</v>
      </c>
      <c r="E83" s="251"/>
      <c r="G83" s="187">
        <v>2019</v>
      </c>
      <c r="H83" s="188">
        <v>15000</v>
      </c>
      <c r="I83" s="46" t="s">
        <v>190</v>
      </c>
    </row>
    <row r="84" spans="1:9" x14ac:dyDescent="0.25">
      <c r="A84">
        <f t="shared" si="2"/>
        <v>2018</v>
      </c>
      <c r="B84" s="136">
        <v>43313</v>
      </c>
      <c r="C84" s="211">
        <f t="shared" si="3"/>
        <v>43343</v>
      </c>
      <c r="D84" s="64">
        <v>3066</v>
      </c>
      <c r="E84" s="251"/>
      <c r="G84" s="187">
        <v>2020</v>
      </c>
      <c r="H84" s="188">
        <f>$H$83</f>
        <v>15000</v>
      </c>
      <c r="I84" s="46" t="s">
        <v>190</v>
      </c>
    </row>
    <row r="85" spans="1:9" x14ac:dyDescent="0.25">
      <c r="A85">
        <f t="shared" si="2"/>
        <v>2018</v>
      </c>
      <c r="B85" s="136">
        <v>43344</v>
      </c>
      <c r="C85" s="211">
        <f t="shared" si="3"/>
        <v>43373</v>
      </c>
      <c r="D85" s="64">
        <v>4740</v>
      </c>
      <c r="E85" s="251"/>
      <c r="G85" s="187">
        <v>2021</v>
      </c>
      <c r="H85" s="188">
        <f t="shared" ref="H85:H88" si="4">$H$83</f>
        <v>15000</v>
      </c>
      <c r="I85" s="46" t="s">
        <v>190</v>
      </c>
    </row>
    <row r="86" spans="1:9" x14ac:dyDescent="0.25">
      <c r="A86">
        <f t="shared" si="2"/>
        <v>2018</v>
      </c>
      <c r="B86" s="136">
        <v>43374</v>
      </c>
      <c r="C86" s="211">
        <f t="shared" si="3"/>
        <v>43404</v>
      </c>
      <c r="D86" s="64">
        <v>5302</v>
      </c>
      <c r="E86" s="251"/>
      <c r="G86" s="187">
        <v>2022</v>
      </c>
      <c r="H86" s="188">
        <f t="shared" si="4"/>
        <v>15000</v>
      </c>
      <c r="I86" s="46" t="s">
        <v>190</v>
      </c>
    </row>
    <row r="87" spans="1:9" x14ac:dyDescent="0.25">
      <c r="A87">
        <f t="shared" si="2"/>
        <v>2018</v>
      </c>
      <c r="B87" s="136">
        <v>43405</v>
      </c>
      <c r="C87" s="211">
        <f t="shared" si="3"/>
        <v>43434</v>
      </c>
      <c r="D87" s="64">
        <v>4999</v>
      </c>
      <c r="E87" s="251"/>
      <c r="G87" s="187">
        <v>2023</v>
      </c>
      <c r="H87" s="188">
        <f t="shared" si="4"/>
        <v>15000</v>
      </c>
      <c r="I87" s="46" t="s">
        <v>190</v>
      </c>
    </row>
    <row r="88" spans="1:9" x14ac:dyDescent="0.25">
      <c r="A88">
        <f t="shared" si="2"/>
        <v>2018</v>
      </c>
      <c r="B88" s="136">
        <v>43435</v>
      </c>
      <c r="C88" s="211">
        <f t="shared" si="3"/>
        <v>43465</v>
      </c>
      <c r="D88" s="64">
        <f>3942+4361</f>
        <v>8303</v>
      </c>
      <c r="E88" s="251" t="s">
        <v>255</v>
      </c>
      <c r="G88" s="187">
        <v>2024</v>
      </c>
      <c r="H88" s="188">
        <f t="shared" si="4"/>
        <v>15000</v>
      </c>
      <c r="I88" s="46" t="s">
        <v>190</v>
      </c>
    </row>
    <row r="89" spans="1:9" x14ac:dyDescent="0.25">
      <c r="A89">
        <f t="shared" si="2"/>
        <v>2019</v>
      </c>
      <c r="B89" s="136">
        <v>43466</v>
      </c>
      <c r="C89" s="136">
        <f t="shared" si="3"/>
        <v>43496</v>
      </c>
      <c r="D89">
        <v>1239</v>
      </c>
      <c r="E89" s="277"/>
      <c r="H89" s="189"/>
      <c r="I89" s="190"/>
    </row>
    <row r="90" spans="1:9" x14ac:dyDescent="0.25">
      <c r="A90">
        <f t="shared" si="2"/>
        <v>2019</v>
      </c>
      <c r="B90" s="136">
        <v>43497</v>
      </c>
      <c r="C90" s="136">
        <f t="shared" si="3"/>
        <v>43524</v>
      </c>
      <c r="D90">
        <v>2394</v>
      </c>
      <c r="E90" s="278"/>
      <c r="G90">
        <v>92240</v>
      </c>
    </row>
    <row r="91" spans="1:9" x14ac:dyDescent="0.25">
      <c r="A91">
        <f t="shared" si="2"/>
        <v>2019</v>
      </c>
      <c r="B91" s="136">
        <v>43525</v>
      </c>
      <c r="C91" s="136">
        <f t="shared" si="3"/>
        <v>43555</v>
      </c>
      <c r="D91">
        <v>865</v>
      </c>
      <c r="E91" s="278"/>
      <c r="G91">
        <v>4361</v>
      </c>
    </row>
    <row r="92" spans="1:9" x14ac:dyDescent="0.25">
      <c r="A92">
        <f t="shared" si="2"/>
        <v>2019</v>
      </c>
      <c r="B92" s="136">
        <v>43556</v>
      </c>
      <c r="C92" s="136">
        <f t="shared" si="3"/>
        <v>43585</v>
      </c>
      <c r="D92">
        <v>1922</v>
      </c>
      <c r="E92" s="278"/>
      <c r="G92">
        <f>G90-G91</f>
        <v>87879</v>
      </c>
    </row>
    <row r="93" spans="1:9" x14ac:dyDescent="0.25">
      <c r="A93">
        <f t="shared" si="2"/>
        <v>2019</v>
      </c>
      <c r="B93" s="136">
        <v>43586</v>
      </c>
      <c r="C93" s="136">
        <f t="shared" si="3"/>
        <v>43616</v>
      </c>
      <c r="D93">
        <v>1266</v>
      </c>
      <c r="E93" s="278" t="s">
        <v>256</v>
      </c>
    </row>
    <row r="94" spans="1:9" x14ac:dyDescent="0.25">
      <c r="A94">
        <f t="shared" si="2"/>
        <v>2019</v>
      </c>
      <c r="B94" s="136">
        <v>43617</v>
      </c>
      <c r="C94" s="136">
        <f t="shared" si="3"/>
        <v>43646</v>
      </c>
      <c r="D94">
        <v>557</v>
      </c>
      <c r="E94" s="278"/>
    </row>
    <row r="95" spans="1:9" x14ac:dyDescent="0.25">
      <c r="A95">
        <f t="shared" si="2"/>
        <v>2019</v>
      </c>
      <c r="B95" s="136">
        <v>43647</v>
      </c>
      <c r="C95" s="136">
        <f t="shared" si="3"/>
        <v>43677</v>
      </c>
      <c r="D95">
        <v>616</v>
      </c>
      <c r="E95" s="278"/>
    </row>
    <row r="96" spans="1:9" x14ac:dyDescent="0.25">
      <c r="A96">
        <f t="shared" si="2"/>
        <v>2019</v>
      </c>
      <c r="B96" s="136">
        <v>43678</v>
      </c>
      <c r="C96" s="136">
        <f t="shared" si="3"/>
        <v>43708</v>
      </c>
      <c r="D96">
        <v>664</v>
      </c>
      <c r="E96" s="278"/>
    </row>
    <row r="97" spans="1:5" x14ac:dyDescent="0.25">
      <c r="A97">
        <f t="shared" si="2"/>
        <v>2019</v>
      </c>
      <c r="B97" s="136">
        <v>43709</v>
      </c>
      <c r="C97" s="136">
        <f t="shared" si="3"/>
        <v>43738</v>
      </c>
      <c r="D97">
        <v>1212</v>
      </c>
      <c r="E97" s="278"/>
    </row>
    <row r="98" spans="1:5" x14ac:dyDescent="0.25">
      <c r="A98">
        <f t="shared" si="2"/>
        <v>2019</v>
      </c>
      <c r="B98" s="136">
        <v>43739</v>
      </c>
      <c r="C98" s="136">
        <f t="shared" si="3"/>
        <v>43769</v>
      </c>
      <c r="D98">
        <v>1431</v>
      </c>
      <c r="E98" s="278"/>
    </row>
    <row r="99" spans="1:5" x14ac:dyDescent="0.25">
      <c r="A99">
        <f t="shared" si="2"/>
        <v>2019</v>
      </c>
      <c r="B99" s="136">
        <v>43770</v>
      </c>
      <c r="C99" s="136">
        <f t="shared" si="3"/>
        <v>43799</v>
      </c>
      <c r="D99">
        <v>1232</v>
      </c>
      <c r="E99" s="278"/>
    </row>
    <row r="100" spans="1:5" x14ac:dyDescent="0.25">
      <c r="A100">
        <f t="shared" si="2"/>
        <v>2019</v>
      </c>
      <c r="B100" s="136">
        <v>43800</v>
      </c>
      <c r="C100" s="136">
        <f t="shared" si="3"/>
        <v>43830</v>
      </c>
      <c r="D100">
        <v>841</v>
      </c>
      <c r="E100" s="278"/>
    </row>
    <row r="101" spans="1:5" x14ac:dyDescent="0.25">
      <c r="A101">
        <f t="shared" si="2"/>
        <v>2020</v>
      </c>
      <c r="B101" s="136">
        <v>43831</v>
      </c>
      <c r="C101" s="136">
        <f t="shared" si="3"/>
        <v>43861</v>
      </c>
      <c r="D101">
        <v>1327</v>
      </c>
      <c r="E101" s="278"/>
    </row>
    <row r="102" spans="1:5" x14ac:dyDescent="0.25">
      <c r="A102">
        <f t="shared" si="2"/>
        <v>2020</v>
      </c>
      <c r="B102" s="136">
        <v>43862</v>
      </c>
      <c r="C102" s="136">
        <f t="shared" si="3"/>
        <v>43890</v>
      </c>
      <c r="D102">
        <v>1234</v>
      </c>
      <c r="E102" s="278"/>
    </row>
    <row r="103" spans="1:5" x14ac:dyDescent="0.25">
      <c r="A103">
        <f t="shared" si="2"/>
        <v>2020</v>
      </c>
      <c r="B103" s="136">
        <v>43891</v>
      </c>
      <c r="C103" s="136">
        <f t="shared" si="3"/>
        <v>43921</v>
      </c>
      <c r="D103">
        <v>1415</v>
      </c>
      <c r="E103" s="278"/>
    </row>
    <row r="104" spans="1:5" x14ac:dyDescent="0.25">
      <c r="A104">
        <f t="shared" si="2"/>
        <v>2020</v>
      </c>
      <c r="B104" s="136">
        <v>43922</v>
      </c>
      <c r="C104" s="136">
        <f t="shared" si="3"/>
        <v>43951</v>
      </c>
      <c r="D104">
        <v>812</v>
      </c>
      <c r="E104" s="278"/>
    </row>
    <row r="105" spans="1:5" x14ac:dyDescent="0.25">
      <c r="A105">
        <f t="shared" si="2"/>
        <v>2020</v>
      </c>
      <c r="B105" s="136">
        <v>43952</v>
      </c>
      <c r="C105" s="136">
        <f t="shared" si="3"/>
        <v>43982</v>
      </c>
      <c r="D105">
        <v>446</v>
      </c>
      <c r="E105" s="278"/>
    </row>
    <row r="106" spans="1:5" x14ac:dyDescent="0.25">
      <c r="A106">
        <f t="shared" si="2"/>
        <v>2020</v>
      </c>
      <c r="B106" s="136">
        <v>43983</v>
      </c>
      <c r="C106" s="136">
        <f t="shared" si="3"/>
        <v>44012</v>
      </c>
      <c r="D106">
        <v>953</v>
      </c>
      <c r="E106" s="278"/>
    </row>
    <row r="107" spans="1:5" x14ac:dyDescent="0.25">
      <c r="A107">
        <f t="shared" si="2"/>
        <v>2020</v>
      </c>
      <c r="B107" s="136">
        <v>44013</v>
      </c>
      <c r="C107" s="136">
        <f t="shared" si="3"/>
        <v>44043</v>
      </c>
      <c r="D107">
        <v>767</v>
      </c>
      <c r="E107" s="278"/>
    </row>
    <row r="108" spans="1:5" x14ac:dyDescent="0.25">
      <c r="A108">
        <f t="shared" si="2"/>
        <v>2020</v>
      </c>
      <c r="B108" s="136">
        <v>44044</v>
      </c>
      <c r="C108" s="136">
        <f t="shared" si="3"/>
        <v>44074</v>
      </c>
      <c r="D108">
        <v>910</v>
      </c>
      <c r="E108" s="278"/>
    </row>
    <row r="109" spans="1:5" x14ac:dyDescent="0.25">
      <c r="A109">
        <f t="shared" si="2"/>
        <v>2020</v>
      </c>
      <c r="B109" s="136">
        <v>44075</v>
      </c>
      <c r="C109" s="136">
        <f t="shared" si="3"/>
        <v>44104</v>
      </c>
      <c r="D109">
        <v>274</v>
      </c>
      <c r="E109" s="278"/>
    </row>
    <row r="110" spans="1:5" x14ac:dyDescent="0.25">
      <c r="A110">
        <f t="shared" si="2"/>
        <v>2020</v>
      </c>
      <c r="B110" s="136">
        <v>44105</v>
      </c>
      <c r="C110" s="136">
        <f t="shared" si="3"/>
        <v>44135</v>
      </c>
      <c r="D110">
        <v>751</v>
      </c>
      <c r="E110" s="278"/>
    </row>
    <row r="111" spans="1:5" x14ac:dyDescent="0.25">
      <c r="A111">
        <f t="shared" si="2"/>
        <v>2020</v>
      </c>
      <c r="B111" s="136">
        <v>44136</v>
      </c>
      <c r="C111" s="136">
        <f t="shared" si="3"/>
        <v>44165</v>
      </c>
      <c r="D111">
        <v>482</v>
      </c>
      <c r="E111" s="278"/>
    </row>
    <row r="112" spans="1:5" x14ac:dyDescent="0.25">
      <c r="A112">
        <f t="shared" si="2"/>
        <v>2020</v>
      </c>
      <c r="B112" s="136">
        <v>44166</v>
      </c>
      <c r="C112" s="136">
        <f t="shared" si="3"/>
        <v>44196</v>
      </c>
      <c r="D112" s="526">
        <f>537-165</f>
        <v>372</v>
      </c>
      <c r="E112" s="527" t="s">
        <v>385</v>
      </c>
    </row>
    <row r="113" spans="1:5" x14ac:dyDescent="0.25">
      <c r="A113">
        <f t="shared" si="2"/>
        <v>2021</v>
      </c>
      <c r="B113" s="136">
        <v>44197</v>
      </c>
      <c r="C113" s="136">
        <f t="shared" si="3"/>
        <v>44227</v>
      </c>
      <c r="D113" s="137">
        <f t="shared" ref="D113:D147" si="5">$H$83/12</f>
        <v>1250</v>
      </c>
      <c r="E113" s="138"/>
    </row>
    <row r="114" spans="1:5" x14ac:dyDescent="0.25">
      <c r="A114">
        <f t="shared" si="2"/>
        <v>2021</v>
      </c>
      <c r="B114" s="136">
        <v>44228</v>
      </c>
      <c r="C114" s="136">
        <f t="shared" si="3"/>
        <v>44255</v>
      </c>
      <c r="D114" s="137">
        <f t="shared" si="5"/>
        <v>1250</v>
      </c>
      <c r="E114" s="138"/>
    </row>
    <row r="115" spans="1:5" x14ac:dyDescent="0.25">
      <c r="A115">
        <f t="shared" si="2"/>
        <v>2021</v>
      </c>
      <c r="B115" s="136">
        <v>44256</v>
      </c>
      <c r="C115" s="136">
        <f t="shared" si="3"/>
        <v>44286</v>
      </c>
      <c r="D115" s="137">
        <f t="shared" si="5"/>
        <v>1250</v>
      </c>
      <c r="E115" s="138"/>
    </row>
    <row r="116" spans="1:5" x14ac:dyDescent="0.25">
      <c r="A116">
        <f t="shared" si="2"/>
        <v>2021</v>
      </c>
      <c r="B116" s="136">
        <v>44287</v>
      </c>
      <c r="C116" s="136">
        <f t="shared" si="3"/>
        <v>44316</v>
      </c>
      <c r="D116" s="137">
        <f t="shared" si="5"/>
        <v>1250</v>
      </c>
      <c r="E116" s="138"/>
    </row>
    <row r="117" spans="1:5" x14ac:dyDescent="0.25">
      <c r="A117">
        <f t="shared" si="2"/>
        <v>2021</v>
      </c>
      <c r="B117" s="136">
        <v>44317</v>
      </c>
      <c r="C117" s="136">
        <f t="shared" si="3"/>
        <v>44347</v>
      </c>
      <c r="D117" s="137">
        <f t="shared" si="5"/>
        <v>1250</v>
      </c>
      <c r="E117" s="138"/>
    </row>
    <row r="118" spans="1:5" x14ac:dyDescent="0.25">
      <c r="A118">
        <f t="shared" si="2"/>
        <v>2021</v>
      </c>
      <c r="B118" s="136">
        <v>44348</v>
      </c>
      <c r="C118" s="136">
        <f t="shared" si="3"/>
        <v>44377</v>
      </c>
      <c r="D118" s="137">
        <f t="shared" si="5"/>
        <v>1250</v>
      </c>
      <c r="E118" s="138"/>
    </row>
    <row r="119" spans="1:5" x14ac:dyDescent="0.25">
      <c r="A119">
        <f t="shared" si="2"/>
        <v>2021</v>
      </c>
      <c r="B119" s="136">
        <v>44378</v>
      </c>
      <c r="C119" s="136">
        <f t="shared" si="3"/>
        <v>44408</v>
      </c>
      <c r="D119" s="137">
        <f t="shared" si="5"/>
        <v>1250</v>
      </c>
      <c r="E119" s="138"/>
    </row>
    <row r="120" spans="1:5" x14ac:dyDescent="0.25">
      <c r="A120">
        <f t="shared" si="2"/>
        <v>2021</v>
      </c>
      <c r="B120" s="136">
        <v>44409</v>
      </c>
      <c r="C120" s="136">
        <f t="shared" si="3"/>
        <v>44439</v>
      </c>
      <c r="D120" s="137">
        <f t="shared" si="5"/>
        <v>1250</v>
      </c>
      <c r="E120" s="138"/>
    </row>
    <row r="121" spans="1:5" x14ac:dyDescent="0.25">
      <c r="A121">
        <f t="shared" si="2"/>
        <v>2021</v>
      </c>
      <c r="B121" s="136">
        <v>44440</v>
      </c>
      <c r="C121" s="136">
        <f t="shared" si="3"/>
        <v>44469</v>
      </c>
      <c r="D121" s="137">
        <f t="shared" si="5"/>
        <v>1250</v>
      </c>
    </row>
    <row r="122" spans="1:5" x14ac:dyDescent="0.25">
      <c r="A122">
        <f t="shared" si="2"/>
        <v>2021</v>
      </c>
      <c r="B122" s="136">
        <v>44470</v>
      </c>
      <c r="C122" s="136">
        <f t="shared" si="3"/>
        <v>44500</v>
      </c>
      <c r="D122" s="137">
        <f t="shared" si="5"/>
        <v>1250</v>
      </c>
    </row>
    <row r="123" spans="1:5" x14ac:dyDescent="0.25">
      <c r="A123">
        <f t="shared" si="2"/>
        <v>2021</v>
      </c>
      <c r="B123" s="136">
        <v>44501</v>
      </c>
      <c r="C123" s="136">
        <f t="shared" si="3"/>
        <v>44530</v>
      </c>
      <c r="D123" s="137">
        <f t="shared" si="5"/>
        <v>1250</v>
      </c>
    </row>
    <row r="124" spans="1:5" x14ac:dyDescent="0.25">
      <c r="A124">
        <f t="shared" si="2"/>
        <v>2021</v>
      </c>
      <c r="B124" s="136">
        <v>44531</v>
      </c>
      <c r="C124" s="136">
        <f t="shared" si="3"/>
        <v>44561</v>
      </c>
      <c r="D124" s="137">
        <f t="shared" si="5"/>
        <v>1250</v>
      </c>
    </row>
    <row r="125" spans="1:5" x14ac:dyDescent="0.25">
      <c r="A125">
        <f t="shared" si="2"/>
        <v>2022</v>
      </c>
      <c r="B125" s="136">
        <v>44562</v>
      </c>
      <c r="C125" s="136">
        <f t="shared" si="3"/>
        <v>44592</v>
      </c>
      <c r="D125" s="137">
        <f t="shared" si="5"/>
        <v>1250</v>
      </c>
    </row>
    <row r="126" spans="1:5" x14ac:dyDescent="0.25">
      <c r="A126">
        <f t="shared" si="2"/>
        <v>2022</v>
      </c>
      <c r="B126" s="136">
        <v>44593</v>
      </c>
      <c r="C126" s="136">
        <f t="shared" si="3"/>
        <v>44620</v>
      </c>
      <c r="D126" s="137">
        <f t="shared" si="5"/>
        <v>1250</v>
      </c>
    </row>
    <row r="127" spans="1:5" x14ac:dyDescent="0.25">
      <c r="A127">
        <f t="shared" si="2"/>
        <v>2022</v>
      </c>
      <c r="B127" s="136">
        <v>44621</v>
      </c>
      <c r="C127" s="136">
        <f t="shared" si="3"/>
        <v>44651</v>
      </c>
      <c r="D127" s="137">
        <f t="shared" si="5"/>
        <v>1250</v>
      </c>
    </row>
    <row r="128" spans="1:5" x14ac:dyDescent="0.25">
      <c r="A128">
        <f t="shared" si="2"/>
        <v>2022</v>
      </c>
      <c r="B128" s="136">
        <v>44652</v>
      </c>
      <c r="C128" s="136">
        <f t="shared" si="3"/>
        <v>44681</v>
      </c>
      <c r="D128" s="137">
        <f t="shared" si="5"/>
        <v>1250</v>
      </c>
    </row>
    <row r="129" spans="1:4" x14ac:dyDescent="0.25">
      <c r="A129">
        <f t="shared" si="2"/>
        <v>2022</v>
      </c>
      <c r="B129" s="136">
        <v>44682</v>
      </c>
      <c r="C129" s="136">
        <f t="shared" si="3"/>
        <v>44712</v>
      </c>
      <c r="D129" s="137">
        <f t="shared" si="5"/>
        <v>1250</v>
      </c>
    </row>
    <row r="130" spans="1:4" x14ac:dyDescent="0.25">
      <c r="A130">
        <f t="shared" si="2"/>
        <v>2022</v>
      </c>
      <c r="B130" s="136">
        <v>44713</v>
      </c>
      <c r="C130" s="136">
        <f t="shared" si="3"/>
        <v>44742</v>
      </c>
      <c r="D130" s="137">
        <f t="shared" si="5"/>
        <v>1250</v>
      </c>
    </row>
    <row r="131" spans="1:4" x14ac:dyDescent="0.25">
      <c r="A131">
        <f t="shared" si="2"/>
        <v>2022</v>
      </c>
      <c r="B131" s="136">
        <v>44743</v>
      </c>
      <c r="C131" s="136">
        <f t="shared" si="3"/>
        <v>44773</v>
      </c>
      <c r="D131" s="137">
        <f t="shared" si="5"/>
        <v>1250</v>
      </c>
    </row>
    <row r="132" spans="1:4" x14ac:dyDescent="0.25">
      <c r="A132">
        <f t="shared" si="2"/>
        <v>2022</v>
      </c>
      <c r="B132" s="136">
        <v>44774</v>
      </c>
      <c r="C132" s="136">
        <f t="shared" si="3"/>
        <v>44804</v>
      </c>
      <c r="D132" s="137">
        <f t="shared" si="5"/>
        <v>1250</v>
      </c>
    </row>
    <row r="133" spans="1:4" x14ac:dyDescent="0.25">
      <c r="A133">
        <f t="shared" ref="A133:A151" si="6">YEAR(B133)</f>
        <v>2022</v>
      </c>
      <c r="B133" s="136">
        <v>44805</v>
      </c>
      <c r="C133" s="136">
        <f t="shared" ref="C133:C150" si="7">B134-1</f>
        <v>44834</v>
      </c>
      <c r="D133" s="137">
        <f t="shared" si="5"/>
        <v>1250</v>
      </c>
    </row>
    <row r="134" spans="1:4" x14ac:dyDescent="0.25">
      <c r="A134">
        <f t="shared" si="6"/>
        <v>2022</v>
      </c>
      <c r="B134" s="136">
        <v>44835</v>
      </c>
      <c r="C134" s="136">
        <f t="shared" si="7"/>
        <v>44865</v>
      </c>
      <c r="D134" s="137">
        <f t="shared" si="5"/>
        <v>1250</v>
      </c>
    </row>
    <row r="135" spans="1:4" x14ac:dyDescent="0.25">
      <c r="A135">
        <f t="shared" si="6"/>
        <v>2022</v>
      </c>
      <c r="B135" s="136">
        <v>44866</v>
      </c>
      <c r="C135" s="136">
        <f t="shared" si="7"/>
        <v>44895</v>
      </c>
      <c r="D135" s="137">
        <f t="shared" si="5"/>
        <v>1250</v>
      </c>
    </row>
    <row r="136" spans="1:4" x14ac:dyDescent="0.25">
      <c r="A136">
        <f t="shared" si="6"/>
        <v>2022</v>
      </c>
      <c r="B136" s="136">
        <v>44896</v>
      </c>
      <c r="C136" s="136">
        <f t="shared" si="7"/>
        <v>44926</v>
      </c>
      <c r="D136" s="137">
        <f t="shared" si="5"/>
        <v>1250</v>
      </c>
    </row>
    <row r="137" spans="1:4" x14ac:dyDescent="0.25">
      <c r="A137">
        <f t="shared" si="6"/>
        <v>2023</v>
      </c>
      <c r="B137" s="136">
        <v>44927</v>
      </c>
      <c r="C137" s="136">
        <f t="shared" si="7"/>
        <v>44957</v>
      </c>
      <c r="D137" s="137">
        <f t="shared" si="5"/>
        <v>1250</v>
      </c>
    </row>
    <row r="138" spans="1:4" x14ac:dyDescent="0.25">
      <c r="A138">
        <f t="shared" si="6"/>
        <v>2023</v>
      </c>
      <c r="B138" s="136">
        <v>44958</v>
      </c>
      <c r="C138" s="136">
        <f t="shared" si="7"/>
        <v>44985</v>
      </c>
      <c r="D138" s="137">
        <f t="shared" si="5"/>
        <v>1250</v>
      </c>
    </row>
    <row r="139" spans="1:4" x14ac:dyDescent="0.25">
      <c r="A139">
        <f t="shared" si="6"/>
        <v>2023</v>
      </c>
      <c r="B139" s="136">
        <v>44986</v>
      </c>
      <c r="C139" s="136">
        <f t="shared" si="7"/>
        <v>45016</v>
      </c>
      <c r="D139" s="137">
        <f t="shared" si="5"/>
        <v>1250</v>
      </c>
    </row>
    <row r="140" spans="1:4" x14ac:dyDescent="0.25">
      <c r="A140">
        <f t="shared" si="6"/>
        <v>2023</v>
      </c>
      <c r="B140" s="136">
        <v>45017</v>
      </c>
      <c r="C140" s="136">
        <f t="shared" si="7"/>
        <v>45046</v>
      </c>
      <c r="D140" s="137">
        <f t="shared" si="5"/>
        <v>1250</v>
      </c>
    </row>
    <row r="141" spans="1:4" x14ac:dyDescent="0.25">
      <c r="A141">
        <f t="shared" si="6"/>
        <v>2023</v>
      </c>
      <c r="B141" s="136">
        <v>45047</v>
      </c>
      <c r="C141" s="136">
        <f t="shared" si="7"/>
        <v>45077</v>
      </c>
      <c r="D141" s="137">
        <f t="shared" si="5"/>
        <v>1250</v>
      </c>
    </row>
    <row r="142" spans="1:4" x14ac:dyDescent="0.25">
      <c r="A142">
        <f t="shared" si="6"/>
        <v>2023</v>
      </c>
      <c r="B142" s="136">
        <v>45078</v>
      </c>
      <c r="C142" s="136">
        <f t="shared" si="7"/>
        <v>45107</v>
      </c>
      <c r="D142" s="137">
        <f t="shared" si="5"/>
        <v>1250</v>
      </c>
    </row>
    <row r="143" spans="1:4" x14ac:dyDescent="0.25">
      <c r="A143">
        <f t="shared" si="6"/>
        <v>2023</v>
      </c>
      <c r="B143" s="136">
        <v>45108</v>
      </c>
      <c r="C143" s="136">
        <f t="shared" si="7"/>
        <v>45138</v>
      </c>
      <c r="D143" s="137">
        <f t="shared" si="5"/>
        <v>1250</v>
      </c>
    </row>
    <row r="144" spans="1:4" x14ac:dyDescent="0.25">
      <c r="A144">
        <f t="shared" si="6"/>
        <v>2023</v>
      </c>
      <c r="B144" s="136">
        <v>45139</v>
      </c>
      <c r="C144" s="136">
        <f t="shared" si="7"/>
        <v>45169</v>
      </c>
      <c r="D144" s="137">
        <f t="shared" si="5"/>
        <v>1250</v>
      </c>
    </row>
    <row r="145" spans="1:4" x14ac:dyDescent="0.25">
      <c r="A145">
        <f t="shared" si="6"/>
        <v>2023</v>
      </c>
      <c r="B145" s="136">
        <v>45170</v>
      </c>
      <c r="C145" s="136">
        <f t="shared" si="7"/>
        <v>45199</v>
      </c>
      <c r="D145" s="137">
        <f t="shared" si="5"/>
        <v>1250</v>
      </c>
    </row>
    <row r="146" spans="1:4" x14ac:dyDescent="0.25">
      <c r="A146">
        <f t="shared" si="6"/>
        <v>2023</v>
      </c>
      <c r="B146" s="136">
        <v>45200</v>
      </c>
      <c r="C146" s="136">
        <f t="shared" si="7"/>
        <v>45230</v>
      </c>
      <c r="D146" s="137">
        <f t="shared" si="5"/>
        <v>1250</v>
      </c>
    </row>
    <row r="147" spans="1:4" x14ac:dyDescent="0.25">
      <c r="A147">
        <f t="shared" si="6"/>
        <v>2023</v>
      </c>
      <c r="B147" s="136">
        <v>45231</v>
      </c>
      <c r="C147" s="136">
        <f t="shared" si="7"/>
        <v>45260</v>
      </c>
      <c r="D147" s="137">
        <f t="shared" si="5"/>
        <v>1250</v>
      </c>
    </row>
    <row r="148" spans="1:4" x14ac:dyDescent="0.25">
      <c r="A148">
        <f t="shared" si="6"/>
        <v>2023</v>
      </c>
      <c r="B148" s="136">
        <v>45261</v>
      </c>
      <c r="C148" s="136">
        <f t="shared" si="7"/>
        <v>45291</v>
      </c>
      <c r="D148" s="137">
        <f>$H$83/12</f>
        <v>1250</v>
      </c>
    </row>
    <row r="149" spans="1:4" x14ac:dyDescent="0.25">
      <c r="A149">
        <f t="shared" si="6"/>
        <v>2024</v>
      </c>
      <c r="B149" s="136">
        <v>45292</v>
      </c>
      <c r="C149" s="136">
        <f t="shared" si="7"/>
        <v>45322</v>
      </c>
      <c r="D149" s="137">
        <f>$H$83/12</f>
        <v>1250</v>
      </c>
    </row>
    <row r="150" spans="1:4" x14ac:dyDescent="0.25">
      <c r="A150">
        <f t="shared" si="6"/>
        <v>2024</v>
      </c>
      <c r="B150" s="136">
        <v>45323</v>
      </c>
      <c r="C150" s="136">
        <f t="shared" si="7"/>
        <v>45351</v>
      </c>
      <c r="D150" s="137">
        <f>$H$83/12</f>
        <v>1250</v>
      </c>
    </row>
    <row r="151" spans="1:4" x14ac:dyDescent="0.25">
      <c r="A151">
        <f t="shared" si="6"/>
        <v>2024</v>
      </c>
      <c r="B151" s="136">
        <v>45352</v>
      </c>
      <c r="C151" s="136"/>
      <c r="D151" s="137"/>
    </row>
    <row r="152" spans="1:4" x14ac:dyDescent="0.25">
      <c r="D152" s="206">
        <f>SUM(D4:D150)</f>
        <v>163722</v>
      </c>
    </row>
  </sheetData>
  <mergeCells count="1">
    <mergeCell ref="E4:E10"/>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00"/>
  </sheetPr>
  <dimension ref="A3:V24"/>
  <sheetViews>
    <sheetView workbookViewId="0"/>
  </sheetViews>
  <sheetFormatPr defaultColWidth="9.28515625" defaultRowHeight="15" x14ac:dyDescent="0.25"/>
  <cols>
    <col min="1" max="1" width="5.7109375" style="23" customWidth="1"/>
    <col min="2" max="2" width="10.28515625" style="23" customWidth="1"/>
    <col min="3" max="3" width="6.42578125" style="23" customWidth="1"/>
    <col min="4" max="4" width="6" style="23" customWidth="1"/>
    <col min="5" max="5" width="6.42578125" style="23" customWidth="1"/>
    <col min="6" max="6" width="7.42578125" style="23" customWidth="1"/>
    <col min="7" max="10" width="6.42578125" style="23" customWidth="1"/>
    <col min="11" max="16" width="7.42578125" style="23" customWidth="1"/>
    <col min="17" max="17" width="1.7109375" style="23" customWidth="1"/>
    <col min="18" max="18" width="6.28515625" style="23" customWidth="1"/>
    <col min="19" max="19" width="8.42578125" style="23" customWidth="1"/>
    <col min="20" max="20" width="11.42578125" style="23" customWidth="1"/>
    <col min="21" max="16384" width="9.28515625" style="23"/>
  </cols>
  <sheetData>
    <row r="3" spans="1:22" s="33" customFormat="1" x14ac:dyDescent="0.25">
      <c r="B3" s="42" t="s">
        <v>191</v>
      </c>
      <c r="C3" s="42"/>
      <c r="D3" s="42"/>
      <c r="E3" s="43">
        <v>0.1</v>
      </c>
      <c r="F3" s="42" t="s">
        <v>192</v>
      </c>
      <c r="R3" s="42" t="s">
        <v>193</v>
      </c>
      <c r="S3" s="42"/>
      <c r="T3" s="42"/>
      <c r="U3" s="42"/>
      <c r="V3" s="42"/>
    </row>
    <row r="5" spans="1:22" ht="45" x14ac:dyDescent="0.25">
      <c r="A5" s="34"/>
      <c r="B5" s="34"/>
      <c r="C5" s="34">
        <v>2011</v>
      </c>
      <c r="D5" s="34">
        <v>2012</v>
      </c>
      <c r="E5" s="34">
        <v>2013</v>
      </c>
      <c r="F5" s="34">
        <v>2014</v>
      </c>
      <c r="G5" s="34">
        <v>2015</v>
      </c>
      <c r="H5" s="34">
        <v>2016</v>
      </c>
      <c r="I5" s="34">
        <v>2017</v>
      </c>
      <c r="J5" s="34">
        <v>2018</v>
      </c>
      <c r="K5" s="34">
        <v>2019</v>
      </c>
      <c r="L5" s="34">
        <v>2020</v>
      </c>
      <c r="M5" s="34">
        <v>2021</v>
      </c>
      <c r="N5" s="34">
        <v>2022</v>
      </c>
      <c r="O5" s="34">
        <v>2023</v>
      </c>
      <c r="P5" s="34">
        <v>2024</v>
      </c>
      <c r="R5" s="34" t="s">
        <v>55</v>
      </c>
      <c r="S5" s="45" t="s">
        <v>194</v>
      </c>
      <c r="T5" s="45" t="s">
        <v>195</v>
      </c>
      <c r="U5" s="45" t="s">
        <v>196</v>
      </c>
      <c r="V5" s="45" t="s">
        <v>197</v>
      </c>
    </row>
    <row r="6" spans="1:22" x14ac:dyDescent="0.25">
      <c r="A6" s="34">
        <v>2011</v>
      </c>
      <c r="B6" s="35">
        <f>SUMIF('Sale_Actual&amp;forcast'!$A$4:$A$150,Prediction_US_Rate!A6,'Sale_Actual&amp;forcast'!$D$4:$D$150)</f>
        <v>248</v>
      </c>
      <c r="C6" s="36">
        <f>IF(C$5&gt;=$A6,IF($B6*(100%-(C$5-$A6)*$E$3)&gt;0,$B6*(100%-(C$5-$A6)*$E$3),0),0)</f>
        <v>248</v>
      </c>
      <c r="D6" s="36">
        <f t="shared" ref="D6:P19" si="0">IF(D$5&gt;=$A6,IF($B6*(100%-(D$5-$A6)*$E$3)&gt;0,$B6*(100%-(D$5-$A6)*$E$3),0),0)</f>
        <v>223.20000000000002</v>
      </c>
      <c r="E6" s="36">
        <f t="shared" si="0"/>
        <v>198.4</v>
      </c>
      <c r="F6" s="36">
        <f t="shared" si="0"/>
        <v>173.6</v>
      </c>
      <c r="G6" s="36">
        <f t="shared" si="0"/>
        <v>148.79999999999998</v>
      </c>
      <c r="H6" s="36">
        <f t="shared" si="0"/>
        <v>124</v>
      </c>
      <c r="I6" s="36">
        <f t="shared" si="0"/>
        <v>99.199999999999974</v>
      </c>
      <c r="J6" s="36">
        <f t="shared" si="0"/>
        <v>74.399999999999977</v>
      </c>
      <c r="K6" s="36">
        <f t="shared" si="0"/>
        <v>49.599999999999987</v>
      </c>
      <c r="L6" s="36">
        <f t="shared" si="0"/>
        <v>24.799999999999994</v>
      </c>
      <c r="M6" s="36">
        <f t="shared" si="0"/>
        <v>0</v>
      </c>
      <c r="N6" s="36">
        <f t="shared" si="0"/>
        <v>0</v>
      </c>
      <c r="O6" s="36">
        <f t="shared" si="0"/>
        <v>0</v>
      </c>
      <c r="P6" s="36">
        <f t="shared" si="0"/>
        <v>0</v>
      </c>
      <c r="R6" s="34">
        <f>+A6</f>
        <v>2011</v>
      </c>
      <c r="S6" s="37">
        <f t="shared" ref="S6:S19" si="1">B6</f>
        <v>248</v>
      </c>
      <c r="T6" s="37">
        <f>SUM($S$6:S6)</f>
        <v>248</v>
      </c>
      <c r="U6" s="37">
        <f>C20</f>
        <v>248</v>
      </c>
      <c r="V6" s="38">
        <f>+U6/T6</f>
        <v>1</v>
      </c>
    </row>
    <row r="7" spans="1:22" x14ac:dyDescent="0.25">
      <c r="A7" s="34">
        <v>2012</v>
      </c>
      <c r="B7" s="35">
        <f>SUMIF('Sale_Actual&amp;forcast'!$A$4:$A$150,Prediction_US_Rate!A7,'Sale_Actual&amp;forcast'!$D$4:$D$150)</f>
        <v>4969</v>
      </c>
      <c r="C7" s="37">
        <f t="shared" ref="C7:C19" si="2">IF(C$5&gt;=$A7,IF($B7*(100%-(C$5-$A7)*$E$3)&gt;0,$B7*(100%-(C$5-$A7)*$E$3),0),0)</f>
        <v>0</v>
      </c>
      <c r="D7" s="37">
        <f t="shared" si="0"/>
        <v>4969</v>
      </c>
      <c r="E7" s="37">
        <f t="shared" si="0"/>
        <v>4472.1000000000004</v>
      </c>
      <c r="F7" s="37">
        <f t="shared" si="0"/>
        <v>3975.2000000000003</v>
      </c>
      <c r="G7" s="37">
        <f t="shared" si="0"/>
        <v>3478.2999999999997</v>
      </c>
      <c r="H7" s="37">
        <f t="shared" si="0"/>
        <v>2981.4</v>
      </c>
      <c r="I7" s="37">
        <f t="shared" si="0"/>
        <v>2484.5</v>
      </c>
      <c r="J7" s="37">
        <f t="shared" si="0"/>
        <v>1987.5999999999995</v>
      </c>
      <c r="K7" s="37">
        <f t="shared" si="0"/>
        <v>1490.6999999999996</v>
      </c>
      <c r="L7" s="37">
        <f t="shared" si="0"/>
        <v>993.79999999999973</v>
      </c>
      <c r="M7" s="37">
        <f t="shared" si="0"/>
        <v>496.89999999999986</v>
      </c>
      <c r="N7" s="37">
        <f t="shared" si="0"/>
        <v>0</v>
      </c>
      <c r="O7" s="37">
        <f t="shared" si="0"/>
        <v>0</v>
      </c>
      <c r="P7" s="37">
        <f t="shared" si="0"/>
        <v>0</v>
      </c>
      <c r="R7" s="34">
        <f t="shared" ref="R7:R19" si="3">+A7</f>
        <v>2012</v>
      </c>
      <c r="S7" s="36">
        <f t="shared" si="1"/>
        <v>4969</v>
      </c>
      <c r="T7" s="36">
        <f>SUM($S$6:S7)</f>
        <v>5217</v>
      </c>
      <c r="U7" s="36">
        <f>D20</f>
        <v>5192.2</v>
      </c>
      <c r="V7" s="39">
        <f t="shared" ref="V7:V19" si="4">+U7/T7</f>
        <v>0.99524631013992715</v>
      </c>
    </row>
    <row r="8" spans="1:22" x14ac:dyDescent="0.25">
      <c r="A8" s="34">
        <v>2013</v>
      </c>
      <c r="B8" s="35">
        <f>SUMIF('Sale_Actual&amp;forcast'!$A$4:$A$150,Prediction_US_Rate!A8,'Sale_Actual&amp;forcast'!$D$4:$D$150)</f>
        <v>8165</v>
      </c>
      <c r="C8" s="36">
        <f t="shared" si="2"/>
        <v>0</v>
      </c>
      <c r="D8" s="36">
        <f t="shared" si="0"/>
        <v>0</v>
      </c>
      <c r="E8" s="36">
        <f t="shared" si="0"/>
        <v>8165</v>
      </c>
      <c r="F8" s="36">
        <f t="shared" si="0"/>
        <v>7348.5</v>
      </c>
      <c r="G8" s="36">
        <f t="shared" si="0"/>
        <v>6532</v>
      </c>
      <c r="H8" s="36">
        <f t="shared" si="0"/>
        <v>5715.5</v>
      </c>
      <c r="I8" s="36">
        <f t="shared" si="0"/>
        <v>4899</v>
      </c>
      <c r="J8" s="36">
        <f t="shared" si="0"/>
        <v>4082.5</v>
      </c>
      <c r="K8" s="36">
        <f t="shared" si="0"/>
        <v>3265.9999999999991</v>
      </c>
      <c r="L8" s="36">
        <f t="shared" si="0"/>
        <v>2449.4999999999995</v>
      </c>
      <c r="M8" s="36">
        <f t="shared" si="0"/>
        <v>1632.9999999999995</v>
      </c>
      <c r="N8" s="36">
        <f t="shared" si="0"/>
        <v>816.49999999999977</v>
      </c>
      <c r="O8" s="36">
        <f t="shared" si="0"/>
        <v>0</v>
      </c>
      <c r="P8" s="36">
        <f t="shared" si="0"/>
        <v>0</v>
      </c>
      <c r="R8" s="34">
        <f t="shared" si="3"/>
        <v>2013</v>
      </c>
      <c r="S8" s="37">
        <f t="shared" si="1"/>
        <v>8165</v>
      </c>
      <c r="T8" s="37">
        <f>SUM($S$6:S8)</f>
        <v>13382</v>
      </c>
      <c r="U8" s="37">
        <f>E20</f>
        <v>12835.5</v>
      </c>
      <c r="V8" s="38">
        <f>+U8/T8</f>
        <v>0.9591615603048872</v>
      </c>
    </row>
    <row r="9" spans="1:22" x14ac:dyDescent="0.25">
      <c r="A9" s="34">
        <v>2014</v>
      </c>
      <c r="B9" s="35">
        <f>SUMIF('Sale_Actual&amp;forcast'!$A$4:$A$150,Prediction_US_Rate!A9,'Sale_Actual&amp;forcast'!$D$4:$D$150)</f>
        <v>8533</v>
      </c>
      <c r="C9" s="37">
        <f t="shared" si="2"/>
        <v>0</v>
      </c>
      <c r="D9" s="37">
        <f t="shared" si="0"/>
        <v>0</v>
      </c>
      <c r="E9" s="37">
        <f t="shared" si="0"/>
        <v>0</v>
      </c>
      <c r="F9" s="37">
        <f t="shared" si="0"/>
        <v>8533</v>
      </c>
      <c r="G9" s="37">
        <f t="shared" si="0"/>
        <v>7679.7</v>
      </c>
      <c r="H9" s="37">
        <f t="shared" si="0"/>
        <v>6826.4000000000005</v>
      </c>
      <c r="I9" s="37">
        <f t="shared" si="0"/>
        <v>5973.0999999999995</v>
      </c>
      <c r="J9" s="37">
        <f t="shared" si="0"/>
        <v>5119.8</v>
      </c>
      <c r="K9" s="37">
        <f t="shared" si="0"/>
        <v>4266.5</v>
      </c>
      <c r="L9" s="37">
        <f t="shared" si="0"/>
        <v>3413.1999999999994</v>
      </c>
      <c r="M9" s="37">
        <f t="shared" si="0"/>
        <v>2559.8999999999996</v>
      </c>
      <c r="N9" s="37">
        <f t="shared" si="0"/>
        <v>1706.5999999999997</v>
      </c>
      <c r="O9" s="37">
        <f t="shared" si="0"/>
        <v>853.29999999999984</v>
      </c>
      <c r="P9" s="37">
        <f t="shared" si="0"/>
        <v>0</v>
      </c>
      <c r="R9" s="34">
        <f t="shared" si="3"/>
        <v>2014</v>
      </c>
      <c r="S9" s="36">
        <f t="shared" si="1"/>
        <v>8533</v>
      </c>
      <c r="T9" s="36">
        <f>SUM($S$6:S9)</f>
        <v>21915</v>
      </c>
      <c r="U9" s="36">
        <f>F20</f>
        <v>20030.3</v>
      </c>
      <c r="V9" s="39">
        <f t="shared" si="4"/>
        <v>0.91399954369153547</v>
      </c>
    </row>
    <row r="10" spans="1:22" x14ac:dyDescent="0.25">
      <c r="A10" s="34">
        <v>2015</v>
      </c>
      <c r="B10" s="35">
        <f>SUMIF('Sale_Actual&amp;forcast'!$A$4:$A$150,Prediction_US_Rate!A10,'Sale_Actual&amp;forcast'!$D$4:$D$150)</f>
        <v>8763</v>
      </c>
      <c r="C10" s="36">
        <f t="shared" si="2"/>
        <v>0</v>
      </c>
      <c r="D10" s="36">
        <f t="shared" si="0"/>
        <v>0</v>
      </c>
      <c r="E10" s="36">
        <f t="shared" si="0"/>
        <v>0</v>
      </c>
      <c r="F10" s="36">
        <f t="shared" si="0"/>
        <v>0</v>
      </c>
      <c r="G10" s="36">
        <f t="shared" si="0"/>
        <v>8763</v>
      </c>
      <c r="H10" s="36">
        <f t="shared" si="0"/>
        <v>7886.7</v>
      </c>
      <c r="I10" s="36">
        <f t="shared" si="0"/>
        <v>7010.4000000000005</v>
      </c>
      <c r="J10" s="36">
        <f t="shared" si="0"/>
        <v>6134.0999999999995</v>
      </c>
      <c r="K10" s="36">
        <f t="shared" si="0"/>
        <v>5257.8</v>
      </c>
      <c r="L10" s="36">
        <f t="shared" si="0"/>
        <v>4381.5</v>
      </c>
      <c r="M10" s="36">
        <f t="shared" si="0"/>
        <v>3505.1999999999994</v>
      </c>
      <c r="N10" s="36">
        <f t="shared" si="0"/>
        <v>2628.8999999999996</v>
      </c>
      <c r="O10" s="36">
        <f t="shared" si="0"/>
        <v>1752.5999999999997</v>
      </c>
      <c r="P10" s="36">
        <f t="shared" si="0"/>
        <v>876.29999999999984</v>
      </c>
      <c r="R10" s="34">
        <f t="shared" si="3"/>
        <v>2015</v>
      </c>
      <c r="S10" s="37">
        <f t="shared" si="1"/>
        <v>8763</v>
      </c>
      <c r="T10" s="37">
        <f>SUM($S$6:S10)</f>
        <v>30678</v>
      </c>
      <c r="U10" s="37">
        <f>G20</f>
        <v>26601.8</v>
      </c>
      <c r="V10" s="38">
        <f t="shared" si="4"/>
        <v>0.86712953908338219</v>
      </c>
    </row>
    <row r="11" spans="1:22" x14ac:dyDescent="0.25">
      <c r="A11" s="34">
        <v>2016</v>
      </c>
      <c r="B11" s="35">
        <f>SUMIF('Sale_Actual&amp;forcast'!$A$4:$A$150,Prediction_US_Rate!A11,'Sale_Actual&amp;forcast'!$D$4:$D$150)</f>
        <v>18219</v>
      </c>
      <c r="C11" s="37">
        <f t="shared" si="2"/>
        <v>0</v>
      </c>
      <c r="D11" s="37">
        <f t="shared" si="0"/>
        <v>0</v>
      </c>
      <c r="E11" s="37">
        <f t="shared" si="0"/>
        <v>0</v>
      </c>
      <c r="F11" s="37">
        <f t="shared" si="0"/>
        <v>0</v>
      </c>
      <c r="G11" s="37">
        <f t="shared" si="0"/>
        <v>0</v>
      </c>
      <c r="H11" s="37">
        <f t="shared" si="0"/>
        <v>18219</v>
      </c>
      <c r="I11" s="37">
        <f t="shared" si="0"/>
        <v>16397.100000000002</v>
      </c>
      <c r="J11" s="37">
        <f t="shared" si="0"/>
        <v>14575.2</v>
      </c>
      <c r="K11" s="37">
        <f t="shared" si="0"/>
        <v>12753.3</v>
      </c>
      <c r="L11" s="37">
        <f t="shared" si="0"/>
        <v>10931.4</v>
      </c>
      <c r="M11" s="37">
        <f t="shared" si="0"/>
        <v>9109.5</v>
      </c>
      <c r="N11" s="37">
        <f t="shared" si="0"/>
        <v>7287.5999999999985</v>
      </c>
      <c r="O11" s="37">
        <f t="shared" si="0"/>
        <v>5465.6999999999989</v>
      </c>
      <c r="P11" s="37">
        <f t="shared" si="0"/>
        <v>3643.7999999999993</v>
      </c>
      <c r="R11" s="34">
        <f t="shared" si="3"/>
        <v>2016</v>
      </c>
      <c r="S11" s="36">
        <f t="shared" si="1"/>
        <v>18219</v>
      </c>
      <c r="T11" s="36">
        <f>SUM($S$6:S11)</f>
        <v>48897</v>
      </c>
      <c r="U11" s="36">
        <f>H20</f>
        <v>41753</v>
      </c>
      <c r="V11" s="39">
        <f t="shared" si="4"/>
        <v>0.85389696709409579</v>
      </c>
    </row>
    <row r="12" spans="1:22" x14ac:dyDescent="0.25">
      <c r="A12" s="34">
        <v>2017</v>
      </c>
      <c r="B12" s="35">
        <f>SUMIF('Sale_Actual&amp;forcast'!$A$4:$A$150,Prediction_US_Rate!A12,'Sale_Actual&amp;forcast'!$D$4:$D$150)</f>
        <v>13298</v>
      </c>
      <c r="C12" s="36">
        <f t="shared" si="2"/>
        <v>0</v>
      </c>
      <c r="D12" s="36">
        <f t="shared" si="0"/>
        <v>0</v>
      </c>
      <c r="E12" s="36">
        <f t="shared" si="0"/>
        <v>0</v>
      </c>
      <c r="F12" s="36">
        <f t="shared" si="0"/>
        <v>0</v>
      </c>
      <c r="G12" s="36">
        <f t="shared" si="0"/>
        <v>0</v>
      </c>
      <c r="H12" s="36">
        <f t="shared" si="0"/>
        <v>0</v>
      </c>
      <c r="I12" s="36">
        <f t="shared" si="0"/>
        <v>13298</v>
      </c>
      <c r="J12" s="36">
        <f t="shared" si="0"/>
        <v>11968.2</v>
      </c>
      <c r="K12" s="36">
        <f t="shared" si="0"/>
        <v>10638.400000000001</v>
      </c>
      <c r="L12" s="36">
        <f t="shared" si="0"/>
        <v>9308.5999999999985</v>
      </c>
      <c r="M12" s="36">
        <f t="shared" si="0"/>
        <v>7978.7999999999993</v>
      </c>
      <c r="N12" s="36">
        <f t="shared" si="0"/>
        <v>6649</v>
      </c>
      <c r="O12" s="36">
        <f t="shared" si="0"/>
        <v>5319.1999999999989</v>
      </c>
      <c r="P12" s="36">
        <f t="shared" si="0"/>
        <v>3989.3999999999992</v>
      </c>
      <c r="R12" s="34">
        <f t="shared" si="3"/>
        <v>2017</v>
      </c>
      <c r="S12" s="37">
        <f t="shared" si="1"/>
        <v>13298</v>
      </c>
      <c r="T12" s="37">
        <f>SUM($S$6:S12)</f>
        <v>62195</v>
      </c>
      <c r="U12" s="37">
        <f>I20</f>
        <v>50161.3</v>
      </c>
      <c r="V12" s="38">
        <f t="shared" si="4"/>
        <v>0.8065166010129432</v>
      </c>
    </row>
    <row r="13" spans="1:22" x14ac:dyDescent="0.25">
      <c r="A13" s="34">
        <v>2018</v>
      </c>
      <c r="B13" s="35">
        <f>SUMIF('Sale_Actual&amp;forcast'!$A$4:$A$150,Prediction_US_Rate!A13,'Sale_Actual&amp;forcast'!$D$4:$D$150)</f>
        <v>30045</v>
      </c>
      <c r="C13" s="37">
        <f t="shared" si="2"/>
        <v>0</v>
      </c>
      <c r="D13" s="37">
        <f t="shared" si="0"/>
        <v>0</v>
      </c>
      <c r="E13" s="37">
        <f t="shared" si="0"/>
        <v>0</v>
      </c>
      <c r="F13" s="37">
        <f t="shared" si="0"/>
        <v>0</v>
      </c>
      <c r="G13" s="37">
        <f t="shared" si="0"/>
        <v>0</v>
      </c>
      <c r="H13" s="37">
        <f t="shared" si="0"/>
        <v>0</v>
      </c>
      <c r="I13" s="37">
        <f t="shared" si="0"/>
        <v>0</v>
      </c>
      <c r="J13" s="37">
        <f t="shared" si="0"/>
        <v>30045</v>
      </c>
      <c r="K13" s="37">
        <f t="shared" si="0"/>
        <v>27040.5</v>
      </c>
      <c r="L13" s="37">
        <f t="shared" si="0"/>
        <v>24036</v>
      </c>
      <c r="M13" s="37">
        <f t="shared" si="0"/>
        <v>21031.5</v>
      </c>
      <c r="N13" s="37">
        <f t="shared" si="0"/>
        <v>18027</v>
      </c>
      <c r="O13" s="37">
        <f t="shared" si="0"/>
        <v>15022.5</v>
      </c>
      <c r="P13" s="37">
        <f t="shared" si="0"/>
        <v>12017.999999999998</v>
      </c>
      <c r="R13" s="34">
        <f t="shared" si="3"/>
        <v>2018</v>
      </c>
      <c r="S13" s="36">
        <f t="shared" si="1"/>
        <v>30045</v>
      </c>
      <c r="T13" s="36">
        <f>SUM($S$6:S13)</f>
        <v>92240</v>
      </c>
      <c r="U13" s="36">
        <f>J20</f>
        <v>73986.8</v>
      </c>
      <c r="V13" s="39">
        <f t="shared" si="4"/>
        <v>0.80211188204683437</v>
      </c>
    </row>
    <row r="14" spans="1:22" x14ac:dyDescent="0.25">
      <c r="A14" s="34">
        <v>2019</v>
      </c>
      <c r="B14" s="35">
        <f>SUMIF('Sale_Actual&amp;forcast'!$A$4:$A$150,Prediction_US_Rate!A14,'Sale_Actual&amp;forcast'!$D$4:$D$150)</f>
        <v>14239</v>
      </c>
      <c r="C14" s="36">
        <f t="shared" si="2"/>
        <v>0</v>
      </c>
      <c r="D14" s="36">
        <f t="shared" si="0"/>
        <v>0</v>
      </c>
      <c r="E14" s="36">
        <f t="shared" si="0"/>
        <v>0</v>
      </c>
      <c r="F14" s="36">
        <f t="shared" si="0"/>
        <v>0</v>
      </c>
      <c r="G14" s="36">
        <f t="shared" si="0"/>
        <v>0</v>
      </c>
      <c r="H14" s="36">
        <f t="shared" si="0"/>
        <v>0</v>
      </c>
      <c r="I14" s="36">
        <f t="shared" si="0"/>
        <v>0</v>
      </c>
      <c r="J14" s="36">
        <f t="shared" si="0"/>
        <v>0</v>
      </c>
      <c r="K14" s="36">
        <f t="shared" si="0"/>
        <v>14239</v>
      </c>
      <c r="L14" s="36">
        <f t="shared" si="0"/>
        <v>12815.1</v>
      </c>
      <c r="M14" s="36">
        <f t="shared" si="0"/>
        <v>11391.2</v>
      </c>
      <c r="N14" s="36">
        <f t="shared" si="0"/>
        <v>9967.2999999999993</v>
      </c>
      <c r="O14" s="36">
        <f t="shared" si="0"/>
        <v>8543.4</v>
      </c>
      <c r="P14" s="36">
        <f t="shared" si="0"/>
        <v>7119.5</v>
      </c>
      <c r="R14" s="34">
        <f t="shared" si="3"/>
        <v>2019</v>
      </c>
      <c r="S14" s="37">
        <f t="shared" si="1"/>
        <v>14239</v>
      </c>
      <c r="T14" s="37">
        <f>SUM($S$6:S14)</f>
        <v>106479</v>
      </c>
      <c r="U14" s="37">
        <f>K20</f>
        <v>79001.8</v>
      </c>
      <c r="V14" s="38">
        <f t="shared" si="4"/>
        <v>0.7419472384225998</v>
      </c>
    </row>
    <row r="15" spans="1:22" x14ac:dyDescent="0.25">
      <c r="A15" s="34">
        <v>2020</v>
      </c>
      <c r="B15" s="35">
        <f>SUMIF('Sale_Actual&amp;forcast'!$A$4:$A$150,Prediction_US_Rate!A15,'Sale_Actual&amp;forcast'!$D$4:$D$150)</f>
        <v>9743</v>
      </c>
      <c r="C15" s="37">
        <f t="shared" si="2"/>
        <v>0</v>
      </c>
      <c r="D15" s="37">
        <f t="shared" si="0"/>
        <v>0</v>
      </c>
      <c r="E15" s="37">
        <f t="shared" si="0"/>
        <v>0</v>
      </c>
      <c r="F15" s="37">
        <f t="shared" si="0"/>
        <v>0</v>
      </c>
      <c r="G15" s="37">
        <f t="shared" si="0"/>
        <v>0</v>
      </c>
      <c r="H15" s="37">
        <f t="shared" si="0"/>
        <v>0</v>
      </c>
      <c r="I15" s="37">
        <f t="shared" si="0"/>
        <v>0</v>
      </c>
      <c r="J15" s="37">
        <f t="shared" si="0"/>
        <v>0</v>
      </c>
      <c r="K15" s="37">
        <f t="shared" si="0"/>
        <v>0</v>
      </c>
      <c r="L15" s="37">
        <f t="shared" si="0"/>
        <v>9743</v>
      </c>
      <c r="M15" s="37">
        <f t="shared" si="0"/>
        <v>8768.7000000000007</v>
      </c>
      <c r="N15" s="37">
        <f t="shared" si="0"/>
        <v>7794.4000000000005</v>
      </c>
      <c r="O15" s="37">
        <f t="shared" si="0"/>
        <v>6820.0999999999995</v>
      </c>
      <c r="P15" s="37">
        <f t="shared" si="0"/>
        <v>5845.8</v>
      </c>
      <c r="R15" s="34">
        <f t="shared" si="3"/>
        <v>2020</v>
      </c>
      <c r="S15" s="36">
        <f t="shared" si="1"/>
        <v>9743</v>
      </c>
      <c r="T15" s="36">
        <f>SUM($S$6:S15)</f>
        <v>116222</v>
      </c>
      <c r="U15" s="36">
        <f>L20</f>
        <v>78096.899999999994</v>
      </c>
      <c r="V15" s="39">
        <f t="shared" si="4"/>
        <v>0.67196313950887088</v>
      </c>
    </row>
    <row r="16" spans="1:22" x14ac:dyDescent="0.25">
      <c r="A16" s="34">
        <v>2021</v>
      </c>
      <c r="B16" s="35">
        <f>SUMIF('Sale_Actual&amp;forcast'!$A$4:$A$150,Prediction_US_Rate!A16,'Sale_Actual&amp;forcast'!$D$4:$D$150)</f>
        <v>15000</v>
      </c>
      <c r="C16" s="36">
        <f t="shared" si="2"/>
        <v>0</v>
      </c>
      <c r="D16" s="36">
        <f t="shared" si="0"/>
        <v>0</v>
      </c>
      <c r="E16" s="36">
        <f t="shared" si="0"/>
        <v>0</v>
      </c>
      <c r="F16" s="36">
        <f t="shared" si="0"/>
        <v>0</v>
      </c>
      <c r="G16" s="36">
        <f t="shared" si="0"/>
        <v>0</v>
      </c>
      <c r="H16" s="36">
        <f t="shared" si="0"/>
        <v>0</v>
      </c>
      <c r="I16" s="36">
        <f t="shared" si="0"/>
        <v>0</v>
      </c>
      <c r="J16" s="36">
        <f t="shared" si="0"/>
        <v>0</v>
      </c>
      <c r="K16" s="36">
        <f t="shared" si="0"/>
        <v>0</v>
      </c>
      <c r="L16" s="36">
        <f t="shared" si="0"/>
        <v>0</v>
      </c>
      <c r="M16" s="36">
        <f t="shared" si="0"/>
        <v>15000</v>
      </c>
      <c r="N16" s="36">
        <f t="shared" si="0"/>
        <v>13500</v>
      </c>
      <c r="O16" s="36">
        <f t="shared" si="0"/>
        <v>12000</v>
      </c>
      <c r="P16" s="36">
        <f t="shared" si="0"/>
        <v>10500</v>
      </c>
      <c r="R16" s="34">
        <f t="shared" si="3"/>
        <v>2021</v>
      </c>
      <c r="S16" s="37">
        <f t="shared" si="1"/>
        <v>15000</v>
      </c>
      <c r="T16" s="37">
        <f>SUM($S$6:S16)</f>
        <v>131222</v>
      </c>
      <c r="U16" s="37">
        <f>M20</f>
        <v>81474.7</v>
      </c>
      <c r="V16" s="38">
        <f t="shared" si="4"/>
        <v>0.62089207602383745</v>
      </c>
    </row>
    <row r="17" spans="1:22" x14ac:dyDescent="0.25">
      <c r="A17" s="34">
        <v>2022</v>
      </c>
      <c r="B17" s="35">
        <f>SUMIF('Sale_Actual&amp;forcast'!$A$4:$A$150,Prediction_US_Rate!A17,'Sale_Actual&amp;forcast'!$D$4:$D$150)</f>
        <v>15000</v>
      </c>
      <c r="C17" s="37">
        <f t="shared" si="2"/>
        <v>0</v>
      </c>
      <c r="D17" s="37">
        <f t="shared" si="0"/>
        <v>0</v>
      </c>
      <c r="E17" s="37">
        <f t="shared" si="0"/>
        <v>0</v>
      </c>
      <c r="F17" s="37">
        <f t="shared" si="0"/>
        <v>0</v>
      </c>
      <c r="G17" s="37">
        <f t="shared" si="0"/>
        <v>0</v>
      </c>
      <c r="H17" s="37">
        <f t="shared" si="0"/>
        <v>0</v>
      </c>
      <c r="I17" s="37">
        <f t="shared" si="0"/>
        <v>0</v>
      </c>
      <c r="J17" s="37">
        <f t="shared" si="0"/>
        <v>0</v>
      </c>
      <c r="K17" s="37">
        <f t="shared" si="0"/>
        <v>0</v>
      </c>
      <c r="L17" s="37">
        <f t="shared" si="0"/>
        <v>0</v>
      </c>
      <c r="M17" s="37">
        <f t="shared" si="0"/>
        <v>0</v>
      </c>
      <c r="N17" s="37">
        <f t="shared" si="0"/>
        <v>15000</v>
      </c>
      <c r="O17" s="37">
        <f t="shared" si="0"/>
        <v>13500</v>
      </c>
      <c r="P17" s="37">
        <f t="shared" si="0"/>
        <v>12000</v>
      </c>
      <c r="R17" s="34">
        <f t="shared" si="3"/>
        <v>2022</v>
      </c>
      <c r="S17" s="36">
        <f t="shared" si="1"/>
        <v>15000</v>
      </c>
      <c r="T17" s="36">
        <f>SUM($S$6:S17)</f>
        <v>146222</v>
      </c>
      <c r="U17" s="36">
        <f>N20</f>
        <v>83377.299999999988</v>
      </c>
      <c r="V17" s="39">
        <f t="shared" si="4"/>
        <v>0.57021036506134504</v>
      </c>
    </row>
    <row r="18" spans="1:22" x14ac:dyDescent="0.25">
      <c r="A18" s="34">
        <v>2023</v>
      </c>
      <c r="B18" s="35">
        <f>SUMIF('Sale_Actual&amp;forcast'!$A$4:$A$150,Prediction_US_Rate!A18,'Sale_Actual&amp;forcast'!$D$4:$D$150)</f>
        <v>15000</v>
      </c>
      <c r="C18" s="36">
        <f t="shared" si="2"/>
        <v>0</v>
      </c>
      <c r="D18" s="36">
        <f t="shared" si="0"/>
        <v>0</v>
      </c>
      <c r="E18" s="36">
        <f t="shared" si="0"/>
        <v>0</v>
      </c>
      <c r="F18" s="36">
        <f t="shared" si="0"/>
        <v>0</v>
      </c>
      <c r="G18" s="36">
        <f t="shared" si="0"/>
        <v>0</v>
      </c>
      <c r="H18" s="36">
        <f t="shared" si="0"/>
        <v>0</v>
      </c>
      <c r="I18" s="36">
        <f t="shared" si="0"/>
        <v>0</v>
      </c>
      <c r="J18" s="36">
        <f t="shared" si="0"/>
        <v>0</v>
      </c>
      <c r="K18" s="36">
        <f t="shared" si="0"/>
        <v>0</v>
      </c>
      <c r="L18" s="36">
        <f t="shared" si="0"/>
        <v>0</v>
      </c>
      <c r="M18" s="36">
        <f t="shared" si="0"/>
        <v>0</v>
      </c>
      <c r="N18" s="36">
        <f t="shared" si="0"/>
        <v>0</v>
      </c>
      <c r="O18" s="36">
        <f t="shared" si="0"/>
        <v>15000</v>
      </c>
      <c r="P18" s="36">
        <f t="shared" si="0"/>
        <v>13500</v>
      </c>
      <c r="R18" s="34">
        <f t="shared" si="3"/>
        <v>2023</v>
      </c>
      <c r="S18" s="37">
        <f t="shared" si="1"/>
        <v>15000</v>
      </c>
      <c r="T18" s="37">
        <f>SUM($S$6:S18)</f>
        <v>161222</v>
      </c>
      <c r="U18" s="37">
        <f>O20</f>
        <v>84276.799999999988</v>
      </c>
      <c r="V18" s="38">
        <f t="shared" si="4"/>
        <v>0.52273759164382028</v>
      </c>
    </row>
    <row r="19" spans="1:22" x14ac:dyDescent="0.25">
      <c r="A19" s="34">
        <v>2024</v>
      </c>
      <c r="B19" s="35">
        <f>SUMIF('Sale_Actual&amp;forcast'!$A$4:$A$150,Prediction_US_Rate!A19,'Sale_Actual&amp;forcast'!$D$4:$D$150)</f>
        <v>2500</v>
      </c>
      <c r="C19" s="37">
        <f t="shared" si="2"/>
        <v>0</v>
      </c>
      <c r="D19" s="37">
        <f t="shared" si="0"/>
        <v>0</v>
      </c>
      <c r="E19" s="37">
        <f t="shared" si="0"/>
        <v>0</v>
      </c>
      <c r="F19" s="37">
        <f t="shared" si="0"/>
        <v>0</v>
      </c>
      <c r="G19" s="37">
        <f t="shared" si="0"/>
        <v>0</v>
      </c>
      <c r="H19" s="37">
        <f t="shared" si="0"/>
        <v>0</v>
      </c>
      <c r="I19" s="37">
        <f t="shared" si="0"/>
        <v>0</v>
      </c>
      <c r="J19" s="37">
        <f t="shared" si="0"/>
        <v>0</v>
      </c>
      <c r="K19" s="37">
        <f t="shared" si="0"/>
        <v>0</v>
      </c>
      <c r="L19" s="37">
        <f t="shared" si="0"/>
        <v>0</v>
      </c>
      <c r="M19" s="37">
        <f t="shared" si="0"/>
        <v>0</v>
      </c>
      <c r="N19" s="37">
        <f t="shared" si="0"/>
        <v>0</v>
      </c>
      <c r="O19" s="37">
        <f t="shared" si="0"/>
        <v>0</v>
      </c>
      <c r="P19" s="37">
        <f t="shared" si="0"/>
        <v>2500</v>
      </c>
      <c r="R19" s="34">
        <f t="shared" si="3"/>
        <v>2024</v>
      </c>
      <c r="S19" s="36">
        <f t="shared" si="1"/>
        <v>2500</v>
      </c>
      <c r="T19" s="36">
        <f>SUM($S$6:S19)</f>
        <v>163722</v>
      </c>
      <c r="U19" s="36">
        <f>P20</f>
        <v>71992.799999999988</v>
      </c>
      <c r="V19" s="39">
        <f t="shared" si="4"/>
        <v>0.43972587679114589</v>
      </c>
    </row>
    <row r="20" spans="1:22" ht="30" x14ac:dyDescent="0.25">
      <c r="A20" s="44" t="s">
        <v>198</v>
      </c>
      <c r="B20" s="44"/>
      <c r="C20" s="40">
        <f t="shared" ref="C20:P20" si="5">SUM(C6:C19)</f>
        <v>248</v>
      </c>
      <c r="D20" s="40">
        <f t="shared" si="5"/>
        <v>5192.2</v>
      </c>
      <c r="E20" s="40">
        <f t="shared" si="5"/>
        <v>12835.5</v>
      </c>
      <c r="F20" s="40">
        <f t="shared" si="5"/>
        <v>20030.3</v>
      </c>
      <c r="G20" s="40">
        <f t="shared" si="5"/>
        <v>26601.8</v>
      </c>
      <c r="H20" s="40">
        <f t="shared" si="5"/>
        <v>41753</v>
      </c>
      <c r="I20" s="40">
        <f t="shared" si="5"/>
        <v>50161.3</v>
      </c>
      <c r="J20" s="40">
        <f t="shared" si="5"/>
        <v>73986.8</v>
      </c>
      <c r="K20" s="40">
        <f t="shared" si="5"/>
        <v>79001.8</v>
      </c>
      <c r="L20" s="40">
        <f t="shared" si="5"/>
        <v>78096.899999999994</v>
      </c>
      <c r="M20" s="40">
        <f t="shared" si="5"/>
        <v>81474.7</v>
      </c>
      <c r="N20" s="40">
        <f t="shared" si="5"/>
        <v>83377.299999999988</v>
      </c>
      <c r="O20" s="40">
        <f t="shared" si="5"/>
        <v>84276.799999999988</v>
      </c>
      <c r="P20" s="40">
        <f t="shared" si="5"/>
        <v>71992.799999999988</v>
      </c>
    </row>
    <row r="24" spans="1:22" x14ac:dyDescent="0.25">
      <c r="C24" s="41"/>
      <c r="D24" s="41"/>
      <c r="E24" s="41"/>
      <c r="F24" s="41"/>
      <c r="G24" s="41"/>
      <c r="H24" s="41"/>
      <c r="I24" s="41"/>
      <c r="J24" s="41"/>
      <c r="K24" s="41"/>
      <c r="L24" s="41"/>
      <c r="M24" s="41"/>
      <c r="N24" s="41"/>
      <c r="O24" s="41"/>
      <c r="P24" s="4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4297C-294F-4408-BC62-EF125723C267}">
  <sheetPr codeName="Sheet8">
    <tabColor rgb="FFFFFF00"/>
  </sheetPr>
  <dimension ref="A2:O37"/>
  <sheetViews>
    <sheetView topLeftCell="A16" workbookViewId="0">
      <selection activeCell="H43" sqref="H43"/>
    </sheetView>
  </sheetViews>
  <sheetFormatPr defaultColWidth="8.85546875" defaultRowHeight="15" x14ac:dyDescent="0.25"/>
  <cols>
    <col min="1" max="1" width="14.85546875" customWidth="1"/>
    <col min="2" max="2" width="14.42578125" customWidth="1"/>
    <col min="3" max="3" width="22.5703125" customWidth="1"/>
    <col min="4" max="4" width="24.85546875" customWidth="1"/>
    <col min="5" max="5" width="19.42578125" customWidth="1"/>
    <col min="6" max="6" width="11" customWidth="1"/>
    <col min="7" max="7" width="12.140625" customWidth="1"/>
    <col min="8" max="8" width="31.7109375" customWidth="1"/>
    <col min="9" max="9" width="13.28515625" customWidth="1"/>
    <col min="10" max="10" width="54" customWidth="1"/>
    <col min="11" max="11" width="22.7109375" hidden="1" customWidth="1"/>
    <col min="12" max="12" width="14.28515625" hidden="1" customWidth="1"/>
    <col min="13" max="14" width="0" hidden="1" customWidth="1"/>
  </cols>
  <sheetData>
    <row r="2" spans="1:5" s="33" customFormat="1" ht="30" x14ac:dyDescent="0.25">
      <c r="A2" s="384"/>
      <c r="B2" s="384" t="s">
        <v>188</v>
      </c>
      <c r="C2" s="383" t="s">
        <v>310</v>
      </c>
      <c r="D2" s="383" t="s">
        <v>311</v>
      </c>
    </row>
    <row r="3" spans="1:5" x14ac:dyDescent="0.25">
      <c r="A3" s="156" t="s">
        <v>199</v>
      </c>
      <c r="C3" s="358" t="s">
        <v>51</v>
      </c>
      <c r="D3" s="358" t="s">
        <v>52</v>
      </c>
    </row>
    <row r="4" spans="1:5" x14ac:dyDescent="0.25">
      <c r="A4" s="157" t="s">
        <v>200</v>
      </c>
      <c r="B4" s="160"/>
      <c r="C4" s="186" t="s">
        <v>201</v>
      </c>
      <c r="D4" s="186" t="s">
        <v>201</v>
      </c>
      <c r="E4" t="s">
        <v>313</v>
      </c>
    </row>
    <row r="5" spans="1:5" x14ac:dyDescent="0.25">
      <c r="A5" s="64">
        <v>0</v>
      </c>
      <c r="B5" s="184">
        <v>1</v>
      </c>
      <c r="C5" s="389">
        <v>0.96385542168674698</v>
      </c>
      <c r="D5" s="159">
        <v>0.9355</v>
      </c>
      <c r="E5" s="185"/>
    </row>
    <row r="6" spans="1:5" x14ac:dyDescent="0.25">
      <c r="A6" s="64">
        <v>1</v>
      </c>
      <c r="B6" s="184">
        <v>2</v>
      </c>
      <c r="C6" s="159">
        <v>0.97560975609756095</v>
      </c>
      <c r="D6" s="159">
        <v>0.99129999999999996</v>
      </c>
      <c r="E6" s="185"/>
    </row>
    <row r="7" spans="1:5" x14ac:dyDescent="0.25">
      <c r="A7" s="158">
        <v>2</v>
      </c>
      <c r="B7" s="184">
        <v>3</v>
      </c>
      <c r="C7" s="159">
        <v>0.78151260504201681</v>
      </c>
      <c r="D7" s="159">
        <v>0.84570000000000001</v>
      </c>
      <c r="E7" s="185"/>
    </row>
    <row r="8" spans="1:5" x14ac:dyDescent="0.25">
      <c r="A8" s="158">
        <v>3</v>
      </c>
      <c r="B8" s="184">
        <v>4</v>
      </c>
      <c r="C8" s="159">
        <v>0.71666666666666667</v>
      </c>
      <c r="D8" s="159">
        <v>0.57289999999999996</v>
      </c>
      <c r="E8" s="185"/>
    </row>
    <row r="9" spans="1:5" x14ac:dyDescent="0.25">
      <c r="A9" s="158">
        <v>4</v>
      </c>
      <c r="B9" s="184">
        <v>5</v>
      </c>
      <c r="C9" s="159">
        <v>0.47619047619047616</v>
      </c>
      <c r="D9" s="159">
        <v>0.68240000000000001</v>
      </c>
      <c r="E9" s="185"/>
    </row>
    <row r="10" spans="1:5" x14ac:dyDescent="0.25">
      <c r="A10" s="158">
        <v>5</v>
      </c>
      <c r="B10" s="184">
        <v>6</v>
      </c>
      <c r="C10" s="159">
        <v>4.8951048951048952E-2</v>
      </c>
      <c r="D10" s="390">
        <v>0.63329999999999997</v>
      </c>
    </row>
    <row r="11" spans="1:5" x14ac:dyDescent="0.25">
      <c r="A11" s="158">
        <v>6</v>
      </c>
      <c r="B11" s="184">
        <v>7</v>
      </c>
      <c r="C11" s="391">
        <v>0</v>
      </c>
      <c r="D11" s="390">
        <v>0.36170000000000002</v>
      </c>
    </row>
    <row r="12" spans="1:5" x14ac:dyDescent="0.25">
      <c r="A12" s="158">
        <v>7</v>
      </c>
      <c r="B12" s="184">
        <v>8</v>
      </c>
      <c r="C12" s="391">
        <v>0</v>
      </c>
      <c r="D12" s="390">
        <v>9.0200000000000002E-2</v>
      </c>
    </row>
    <row r="13" spans="1:5" x14ac:dyDescent="0.25">
      <c r="A13" s="158">
        <v>8</v>
      </c>
      <c r="B13" s="184">
        <v>9</v>
      </c>
      <c r="C13" s="64"/>
      <c r="D13" s="392">
        <v>0</v>
      </c>
    </row>
    <row r="14" spans="1:5" x14ac:dyDescent="0.25">
      <c r="A14" s="64">
        <v>9</v>
      </c>
      <c r="B14" s="184">
        <v>10</v>
      </c>
      <c r="C14" s="64"/>
      <c r="D14" s="64"/>
    </row>
    <row r="15" spans="1:5" x14ac:dyDescent="0.25">
      <c r="A15" s="64">
        <v>10</v>
      </c>
      <c r="B15" s="184">
        <v>11</v>
      </c>
      <c r="C15" s="64"/>
      <c r="D15" s="64"/>
    </row>
    <row r="16" spans="1:5" x14ac:dyDescent="0.25">
      <c r="A16" s="156" t="s">
        <v>202</v>
      </c>
    </row>
    <row r="17" spans="1:14" x14ac:dyDescent="0.25">
      <c r="A17" s="382" t="s">
        <v>203</v>
      </c>
      <c r="B17" s="382" t="s">
        <v>81</v>
      </c>
      <c r="C17" s="381" t="s">
        <v>82</v>
      </c>
    </row>
    <row r="18" spans="1:14" x14ac:dyDescent="0.25">
      <c r="A18" s="300" t="s">
        <v>51</v>
      </c>
      <c r="B18" s="298" t="s">
        <v>204</v>
      </c>
      <c r="C18" s="301">
        <v>4.3192982456140347</v>
      </c>
      <c r="D18" s="298" t="s">
        <v>310</v>
      </c>
    </row>
    <row r="19" spans="1:14" x14ac:dyDescent="0.25">
      <c r="A19" s="300" t="s">
        <v>52</v>
      </c>
      <c r="B19" s="298" t="s">
        <v>204</v>
      </c>
      <c r="C19" s="301">
        <v>4.66</v>
      </c>
      <c r="D19" t="s">
        <v>299</v>
      </c>
    </row>
    <row r="20" spans="1:14" x14ac:dyDescent="0.25">
      <c r="A20" s="300"/>
      <c r="B20" s="298"/>
      <c r="C20" s="301"/>
      <c r="D20" s="299"/>
    </row>
    <row r="21" spans="1:14" x14ac:dyDescent="0.25">
      <c r="A21" s="300"/>
      <c r="B21" s="298"/>
      <c r="C21" s="301"/>
      <c r="D21" s="299"/>
    </row>
    <row r="22" spans="1:14" x14ac:dyDescent="0.25">
      <c r="A22" s="300"/>
      <c r="B22" s="298"/>
      <c r="C22" s="301"/>
      <c r="D22" s="299"/>
    </row>
    <row r="23" spans="1:14" x14ac:dyDescent="0.25">
      <c r="A23" s="300"/>
      <c r="B23" s="298"/>
      <c r="C23" s="301"/>
      <c r="D23" s="299"/>
    </row>
    <row r="25" spans="1:14" x14ac:dyDescent="0.25">
      <c r="A25" s="156" t="s">
        <v>205</v>
      </c>
    </row>
    <row r="26" spans="1:14" ht="18" x14ac:dyDescent="0.35">
      <c r="B26" s="381" t="s">
        <v>206</v>
      </c>
      <c r="C26" s="382" t="s">
        <v>188</v>
      </c>
    </row>
    <row r="27" spans="1:14" x14ac:dyDescent="0.25">
      <c r="A27" s="358" t="s">
        <v>51</v>
      </c>
      <c r="B27" s="297">
        <v>0.8871</v>
      </c>
      <c r="C27" s="298" t="s">
        <v>207</v>
      </c>
    </row>
    <row r="28" spans="1:14" x14ac:dyDescent="0.25">
      <c r="A28" s="358" t="s">
        <v>52</v>
      </c>
      <c r="B28" s="297">
        <v>0.98280000000000001</v>
      </c>
      <c r="C28" s="298" t="s">
        <v>309</v>
      </c>
      <c r="D28" s="299"/>
    </row>
    <row r="29" spans="1:14" x14ac:dyDescent="0.25">
      <c r="B29" s="297"/>
      <c r="C29" s="298"/>
      <c r="D29" s="299"/>
    </row>
    <row r="31" spans="1:14" x14ac:dyDescent="0.25">
      <c r="A31" s="54" t="s">
        <v>279</v>
      </c>
      <c r="B31" s="54"/>
      <c r="C31" s="54"/>
      <c r="D31" s="54"/>
      <c r="E31" s="54"/>
      <c r="F31" s="54"/>
      <c r="G31" s="54" t="s">
        <v>51</v>
      </c>
      <c r="H31" s="54" t="s">
        <v>188</v>
      </c>
      <c r="I31" s="54" t="s">
        <v>52</v>
      </c>
      <c r="J31" s="54" t="s">
        <v>188</v>
      </c>
      <c r="K31" s="54" t="s">
        <v>53</v>
      </c>
      <c r="L31" s="54" t="s">
        <v>188</v>
      </c>
      <c r="M31" s="54" t="s">
        <v>54</v>
      </c>
      <c r="N31" s="54" t="s">
        <v>188</v>
      </c>
    </row>
    <row r="32" spans="1:14" ht="30" x14ac:dyDescent="0.25">
      <c r="A32" s="25" t="s">
        <v>359</v>
      </c>
      <c r="B32" t="s">
        <v>361</v>
      </c>
      <c r="G32" s="56">
        <v>0.98109999999999997</v>
      </c>
      <c r="H32" t="s">
        <v>301</v>
      </c>
      <c r="I32" s="56">
        <v>0.88560000000000005</v>
      </c>
      <c r="J32" t="s">
        <v>297</v>
      </c>
      <c r="K32" s="56">
        <f>I32</f>
        <v>0.88560000000000005</v>
      </c>
      <c r="M32" s="56">
        <f>K32</f>
        <v>0.88560000000000005</v>
      </c>
    </row>
    <row r="33" spans="1:15" ht="30" x14ac:dyDescent="0.25">
      <c r="A33" s="25" t="s">
        <v>360</v>
      </c>
      <c r="B33" t="s">
        <v>362</v>
      </c>
      <c r="G33" s="56">
        <v>0.97209999999999996</v>
      </c>
      <c r="H33" t="s">
        <v>301</v>
      </c>
      <c r="I33" s="56">
        <v>0.98919999999999997</v>
      </c>
      <c r="J33" t="s">
        <v>298</v>
      </c>
      <c r="K33" s="56">
        <f t="shared" ref="K33:K36" si="0">I33</f>
        <v>0.98919999999999997</v>
      </c>
      <c r="M33" s="56">
        <f t="shared" ref="M33:M36" si="1">K33</f>
        <v>0.98919999999999997</v>
      </c>
    </row>
    <row r="34" spans="1:15" ht="18" x14ac:dyDescent="0.35">
      <c r="A34" t="s">
        <v>357</v>
      </c>
      <c r="B34" t="s">
        <v>363</v>
      </c>
      <c r="G34" s="56">
        <v>0.83979999999999999</v>
      </c>
      <c r="H34" t="s">
        <v>301</v>
      </c>
      <c r="I34" s="56">
        <v>0.96130000000000004</v>
      </c>
      <c r="J34" t="s">
        <v>299</v>
      </c>
      <c r="K34" s="56">
        <f t="shared" si="0"/>
        <v>0.96130000000000004</v>
      </c>
      <c r="M34" s="56">
        <f t="shared" si="1"/>
        <v>0.96130000000000004</v>
      </c>
    </row>
    <row r="35" spans="1:15" x14ac:dyDescent="0.25">
      <c r="A35" t="s">
        <v>358</v>
      </c>
      <c r="B35" t="s">
        <v>364</v>
      </c>
      <c r="G35" s="56">
        <f>I35</f>
        <v>0.95689999999999997</v>
      </c>
      <c r="H35" t="s">
        <v>307</v>
      </c>
      <c r="I35" s="56">
        <v>0.95689999999999997</v>
      </c>
      <c r="J35" t="s">
        <v>300</v>
      </c>
      <c r="K35" s="56">
        <f t="shared" si="0"/>
        <v>0.95689999999999997</v>
      </c>
      <c r="M35" s="56">
        <f t="shared" si="1"/>
        <v>0.95689999999999997</v>
      </c>
    </row>
    <row r="36" spans="1:15" x14ac:dyDescent="0.25">
      <c r="G36" s="56"/>
      <c r="I36" s="56"/>
      <c r="K36" s="56">
        <f t="shared" si="0"/>
        <v>0</v>
      </c>
      <c r="M36" s="56">
        <f t="shared" si="1"/>
        <v>0</v>
      </c>
    </row>
    <row r="37" spans="1:15" x14ac:dyDescent="0.25">
      <c r="H37" s="25"/>
      <c r="I37" s="25"/>
      <c r="J37" s="25"/>
      <c r="K37" s="25"/>
      <c r="L37" s="25"/>
      <c r="M37" s="25"/>
      <c r="N37" s="25"/>
      <c r="O37" s="25"/>
    </row>
  </sheetData>
  <phoneticPr fontId="41"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4D91E-3C50-4EEA-B773-911EDB33B2FF}">
  <sheetPr codeName="Sheet9">
    <tabColor rgb="FFFFFF00"/>
  </sheetPr>
  <dimension ref="B1:J11"/>
  <sheetViews>
    <sheetView workbookViewId="0">
      <selection activeCell="L17" sqref="L17"/>
    </sheetView>
  </sheetViews>
  <sheetFormatPr defaultColWidth="8.85546875" defaultRowHeight="15" x14ac:dyDescent="0.25"/>
  <cols>
    <col min="2" max="2" width="31" customWidth="1"/>
    <col min="4" max="4" width="26.7109375" customWidth="1"/>
    <col min="5" max="5" width="13.7109375" customWidth="1"/>
    <col min="6" max="6" width="27.7109375" customWidth="1"/>
    <col min="7" max="7" width="17.85546875" hidden="1" customWidth="1"/>
    <col min="8" max="8" width="14.42578125" hidden="1" customWidth="1"/>
    <col min="9" max="9" width="13.5703125" hidden="1" customWidth="1"/>
    <col min="10" max="10" width="15" hidden="1" customWidth="1"/>
  </cols>
  <sheetData>
    <row r="1" spans="2:10" x14ac:dyDescent="0.25">
      <c r="C1" s="156" t="s">
        <v>51</v>
      </c>
      <c r="D1" t="s">
        <v>278</v>
      </c>
      <c r="E1" s="156" t="s">
        <v>52</v>
      </c>
      <c r="F1" t="s">
        <v>388</v>
      </c>
      <c r="G1" s="156" t="s">
        <v>53</v>
      </c>
      <c r="I1" s="156" t="s">
        <v>54</v>
      </c>
    </row>
    <row r="2" spans="2:10" x14ac:dyDescent="0.25">
      <c r="B2" s="66" t="s">
        <v>387</v>
      </c>
      <c r="C2" s="67" t="s">
        <v>57</v>
      </c>
      <c r="D2" s="67" t="s">
        <v>56</v>
      </c>
      <c r="E2" s="67" t="s">
        <v>57</v>
      </c>
      <c r="F2" s="67" t="s">
        <v>56</v>
      </c>
      <c r="G2" s="67" t="s">
        <v>57</v>
      </c>
      <c r="H2" s="67" t="s">
        <v>56</v>
      </c>
      <c r="I2" s="67" t="s">
        <v>57</v>
      </c>
      <c r="J2" s="67" t="s">
        <v>56</v>
      </c>
    </row>
    <row r="3" spans="2:10" x14ac:dyDescent="0.25">
      <c r="B3" s="64" t="s">
        <v>208</v>
      </c>
      <c r="C3" s="207">
        <v>11</v>
      </c>
      <c r="D3" s="207">
        <v>0</v>
      </c>
      <c r="E3" s="207">
        <v>7</v>
      </c>
      <c r="F3" s="207">
        <v>0</v>
      </c>
      <c r="G3" s="207">
        <f>E3</f>
        <v>7</v>
      </c>
      <c r="H3" s="207">
        <f>F3</f>
        <v>0</v>
      </c>
      <c r="I3" s="207">
        <f>G3</f>
        <v>7</v>
      </c>
      <c r="J3" s="207">
        <f>H3</f>
        <v>0</v>
      </c>
    </row>
    <row r="4" spans="2:10" x14ac:dyDescent="0.25">
      <c r="B4" s="64" t="s">
        <v>209</v>
      </c>
      <c r="C4" s="207">
        <v>5</v>
      </c>
      <c r="D4" s="207">
        <v>2</v>
      </c>
      <c r="E4" s="207">
        <v>8</v>
      </c>
      <c r="F4" s="207">
        <v>4</v>
      </c>
      <c r="G4" s="207">
        <f t="shared" ref="G4:H5" si="0">E4</f>
        <v>8</v>
      </c>
      <c r="H4" s="207">
        <f t="shared" si="0"/>
        <v>4</v>
      </c>
      <c r="I4" s="207">
        <f t="shared" ref="I4:J5" si="1">G4</f>
        <v>8</v>
      </c>
      <c r="J4" s="207">
        <f t="shared" si="1"/>
        <v>4</v>
      </c>
    </row>
    <row r="5" spans="2:10" x14ac:dyDescent="0.25">
      <c r="B5" s="64" t="s">
        <v>210</v>
      </c>
      <c r="C5" s="207">
        <v>7</v>
      </c>
      <c r="D5" s="207">
        <v>1</v>
      </c>
      <c r="E5" s="207">
        <v>4</v>
      </c>
      <c r="F5" s="207">
        <v>1</v>
      </c>
      <c r="G5" s="207">
        <f t="shared" si="0"/>
        <v>4</v>
      </c>
      <c r="H5" s="207">
        <f t="shared" si="0"/>
        <v>1</v>
      </c>
      <c r="I5" s="207">
        <f t="shared" si="1"/>
        <v>4</v>
      </c>
      <c r="J5" s="207">
        <f t="shared" si="1"/>
        <v>1</v>
      </c>
    </row>
    <row r="6" spans="2:10" x14ac:dyDescent="0.25">
      <c r="B6" s="66" t="s">
        <v>57</v>
      </c>
      <c r="C6" s="373">
        <f t="shared" ref="C6:J6" si="2">SUM(C3:C5)</f>
        <v>23</v>
      </c>
      <c r="D6" s="67">
        <f t="shared" si="2"/>
        <v>3</v>
      </c>
      <c r="E6" s="373">
        <f>SUM(E3:E5)</f>
        <v>19</v>
      </c>
      <c r="F6" s="67">
        <f t="shared" si="2"/>
        <v>5</v>
      </c>
      <c r="G6" s="373">
        <f t="shared" si="2"/>
        <v>19</v>
      </c>
      <c r="H6" s="67">
        <f t="shared" si="2"/>
        <v>5</v>
      </c>
      <c r="I6" s="373">
        <f t="shared" si="2"/>
        <v>19</v>
      </c>
      <c r="J6" s="67">
        <f t="shared" si="2"/>
        <v>5</v>
      </c>
    </row>
    <row r="8" spans="2:10" hidden="1" x14ac:dyDescent="0.25">
      <c r="B8" s="66" t="s">
        <v>389</v>
      </c>
      <c r="C8" s="67" t="s">
        <v>57</v>
      </c>
      <c r="D8" s="67" t="s">
        <v>56</v>
      </c>
      <c r="E8" s="67" t="s">
        <v>57</v>
      </c>
      <c r="F8" s="67" t="s">
        <v>56</v>
      </c>
      <c r="G8" s="67" t="s">
        <v>57</v>
      </c>
      <c r="H8" s="67" t="s">
        <v>56</v>
      </c>
      <c r="I8" s="67" t="s">
        <v>57</v>
      </c>
      <c r="J8" s="67" t="s">
        <v>56</v>
      </c>
    </row>
    <row r="9" spans="2:10" hidden="1" x14ac:dyDescent="0.25">
      <c r="B9" s="64" t="s">
        <v>211</v>
      </c>
      <c r="C9" s="207">
        <v>40</v>
      </c>
      <c r="D9" s="207">
        <v>32</v>
      </c>
      <c r="E9" s="207">
        <v>40</v>
      </c>
      <c r="F9" s="207">
        <v>32</v>
      </c>
      <c r="G9" s="207">
        <v>40</v>
      </c>
      <c r="H9" s="207">
        <v>32</v>
      </c>
      <c r="I9" s="207">
        <v>40</v>
      </c>
      <c r="J9" s="207">
        <v>32</v>
      </c>
    </row>
    <row r="10" spans="2:10" hidden="1" x14ac:dyDescent="0.25">
      <c r="B10" s="64" t="s">
        <v>212</v>
      </c>
      <c r="C10" s="207">
        <v>40</v>
      </c>
      <c r="D10" s="207">
        <v>12</v>
      </c>
      <c r="E10" s="207">
        <v>40</v>
      </c>
      <c r="F10" s="207">
        <v>12</v>
      </c>
      <c r="G10" s="207">
        <v>40</v>
      </c>
      <c r="H10" s="207">
        <v>12</v>
      </c>
      <c r="I10" s="207">
        <v>40</v>
      </c>
      <c r="J10" s="207">
        <v>12</v>
      </c>
    </row>
    <row r="11" spans="2:10" hidden="1" x14ac:dyDescent="0.25">
      <c r="B11" s="66" t="s">
        <v>57</v>
      </c>
      <c r="C11" s="67">
        <f t="shared" ref="C11:J11" si="3">SUM(C9:C10)</f>
        <v>80</v>
      </c>
      <c r="D11" s="67">
        <f t="shared" si="3"/>
        <v>44</v>
      </c>
      <c r="E11" s="67">
        <f t="shared" si="3"/>
        <v>80</v>
      </c>
      <c r="F11" s="67">
        <f t="shared" si="3"/>
        <v>44</v>
      </c>
      <c r="G11" s="67">
        <f t="shared" si="3"/>
        <v>80</v>
      </c>
      <c r="H11" s="67">
        <f t="shared" si="3"/>
        <v>44</v>
      </c>
      <c r="I11" s="67">
        <f t="shared" si="3"/>
        <v>80</v>
      </c>
      <c r="J11" s="67">
        <f t="shared" si="3"/>
        <v>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9cd91a8b-8bef-427d-a155-e2e14a105c80">NEXUS-17-28069</_dlc_DocId>
    <_dlc_DocIdUrl xmlns="9cd91a8b-8bef-427d-a155-e2e14a105c80">
      <Url>https://nexuscarbonfordevelopme.sharepoint.com/technical/_layouts/15/DocIdRedir.aspx?ID=NEXUS-17-28069</Url>
      <Description>NEXUS-17-28069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58E4DFAE2FAC84E81D97EC6AAEAC448" ma:contentTypeVersion="75" ma:contentTypeDescription="Create a new document." ma:contentTypeScope="" ma:versionID="a46b65f956d4fd363d94c09b0f0743f8">
  <xsd:schema xmlns:xsd="http://www.w3.org/2001/XMLSchema" xmlns:xs="http://www.w3.org/2001/XMLSchema" xmlns:p="http://schemas.microsoft.com/office/2006/metadata/properties" xmlns:ns2="9cd91a8b-8bef-427d-a155-e2e14a105c80" xmlns:ns3="d08482ab-6d81-46f3-8217-f0c7bf5e7177" xmlns:ns4="63ac74f0-cef5-4344-9424-5df1917078f3" targetNamespace="http://schemas.microsoft.com/office/2006/metadata/properties" ma:root="true" ma:fieldsID="dfa5aa969814829deee27fb5aa62e630" ns2:_="" ns3:_="" ns4:_="">
    <xsd:import namespace="9cd91a8b-8bef-427d-a155-e2e14a105c80"/>
    <xsd:import namespace="d08482ab-6d81-46f3-8217-f0c7bf5e7177"/>
    <xsd:import namespace="63ac74f0-cef5-4344-9424-5df1917078f3"/>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91a8b-8bef-427d-a155-e2e14a105c8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08482ab-6d81-46f3-8217-f0c7bf5e71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ac74f0-cef5-4344-9424-5df1917078f3"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AutoTags" ma:index="16" nillable="true" ma:displayName="MediaServiceAutoTags" ma:internalName="MediaServiceAutoTags"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Location" ma:index="19" nillable="true" ma:displayName="MediaServiceLocation" ma:internalName="MediaServiceLocation"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B97696-D22F-45D5-9324-85178B956424}">
  <ds:schemaRefs>
    <ds:schemaRef ds:uri="http://schemas.microsoft.com/sharepoint/events"/>
  </ds:schemaRefs>
</ds:datastoreItem>
</file>

<file path=customXml/itemProps2.xml><?xml version="1.0" encoding="utf-8"?>
<ds:datastoreItem xmlns:ds="http://schemas.openxmlformats.org/officeDocument/2006/customXml" ds:itemID="{5D70C37E-FCF2-4A5D-921A-179CA077A365}">
  <ds:schemaRefs>
    <ds:schemaRef ds:uri="http://schemas.microsoft.com/sharepoint/v3/contenttype/forms"/>
  </ds:schemaRefs>
</ds:datastoreItem>
</file>

<file path=customXml/itemProps3.xml><?xml version="1.0" encoding="utf-8"?>
<ds:datastoreItem xmlns:ds="http://schemas.openxmlformats.org/officeDocument/2006/customXml" ds:itemID="{85134B98-04CB-404E-B8F1-53EB33BD98EA}">
  <ds:schemaRefs>
    <ds:schemaRef ds:uri="http://schemas.openxmlformats.org/package/2006/metadata/core-properties"/>
    <ds:schemaRef ds:uri="http://schemas.microsoft.com/office/2006/documentManagement/types"/>
    <ds:schemaRef ds:uri="http://schemas.microsoft.com/office/infopath/2007/PartnerControls"/>
    <ds:schemaRef ds:uri="d08482ab-6d81-46f3-8217-f0c7bf5e7177"/>
    <ds:schemaRef ds:uri="http://purl.org/dc/elements/1.1/"/>
    <ds:schemaRef ds:uri="http://schemas.microsoft.com/office/2006/metadata/properties"/>
    <ds:schemaRef ds:uri="63ac74f0-cef5-4344-9424-5df1917078f3"/>
    <ds:schemaRef ds:uri="http://purl.org/dc/terms/"/>
    <ds:schemaRef ds:uri="9cd91a8b-8bef-427d-a155-e2e14a105c80"/>
    <ds:schemaRef ds:uri="http://www.w3.org/XML/1998/namespace"/>
    <ds:schemaRef ds:uri="http://purl.org/dc/dcmitype/"/>
  </ds:schemaRefs>
</ds:datastoreItem>
</file>

<file path=customXml/itemProps4.xml><?xml version="1.0" encoding="utf-8"?>
<ds:datastoreItem xmlns:ds="http://schemas.openxmlformats.org/officeDocument/2006/customXml" ds:itemID="{44F300D2-58E2-4B88-AEDC-24E3B98D1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91a8b-8bef-427d-a155-e2e14a105c80"/>
    <ds:schemaRef ds:uri="d08482ab-6d81-46f3-8217-f0c7bf5e7177"/>
    <ds:schemaRef ds:uri="63ac74f0-cef5-4344-9424-5df1917078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fNRB_GS 1174</vt:lpstr>
      <vt:lpstr>Cover</vt:lpstr>
      <vt:lpstr>Summary</vt:lpstr>
      <vt:lpstr>ER_Cals_HH</vt:lpstr>
      <vt:lpstr>ERInput</vt:lpstr>
      <vt:lpstr>Sale_Actual&amp;forcast</vt:lpstr>
      <vt:lpstr>Prediction_US_Rate</vt:lpstr>
      <vt:lpstr>Survey_Results</vt:lpstr>
      <vt:lpstr>Employment</vt:lpstr>
      <vt:lpstr>Impact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Emission Reduction Calculators hoanghasecurities@gmail.com</dc:title>
  <dc:subject>CDM</dc:subject>
  <dc:creator>Hoang Thanh Ha</dc:creator>
  <cp:keywords/>
  <dc:description/>
  <cp:lastModifiedBy>Chanvibol Meng</cp:lastModifiedBy>
  <cp:revision/>
  <dcterms:created xsi:type="dcterms:W3CDTF">2013-10-18T03:18:00Z</dcterms:created>
  <dcterms:modified xsi:type="dcterms:W3CDTF">2021-08-15T04:37:27Z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47ce3336-1e96-4c81-be77-e8d8f0cd86a1</vt:lpwstr>
  </property>
  <property fmtid="{D5CDD505-2E9C-101B-9397-08002B2CF9AE}" pid="3" name="ContentTypeId">
    <vt:lpwstr>0x010100F58E4DFAE2FAC84E81D97EC6AAEAC448</vt:lpwstr>
  </property>
</Properties>
</file>